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ADAR DE PROJETOS\"/>
    </mc:Choice>
  </mc:AlternateContent>
  <bookViews>
    <workbookView xWindow="120" yWindow="105" windowWidth="15135" windowHeight="9300" tabRatio="564" firstSheet="1" activeTab="1"/>
  </bookViews>
  <sheets>
    <sheet name="Source Data" sheetId="17" state="hidden" r:id="rId1"/>
    <sheet name="Consolidado" sheetId="21" r:id="rId2"/>
    <sheet name="Gráficos" sheetId="16" r:id="rId3"/>
    <sheet name="Base" sheetId="19" r:id="rId4"/>
    <sheet name="Apoio" sheetId="13" state="hidden" r:id="rId5"/>
  </sheets>
  <definedNames>
    <definedName name="_xlnm._FilterDatabase" localSheetId="2" hidden="1">Gráficos!$C$14:$P$48</definedName>
    <definedName name="_xlnm.Print_Area" localSheetId="0">'Source Data'!$A$2:$K$18</definedName>
    <definedName name="compound_periods">{"Semi-Annually";"Monthly"}</definedName>
    <definedName name="CP" localSheetId="1">INDEX({2,12},MATCH(#REF!,[0]!compound_periods,0))</definedName>
    <definedName name="CP">INDEX({2,12},MATCH(#REF!,compound_periods,0))</definedName>
    <definedName name="frequency">{"Monthly";"Semi-Monthly";"Bi-Weekly";"Weekly";"Acc Bi-Weekly";"Acc Weekly"}</definedName>
    <definedName name="loan_amount" localSheetId="1">#REF!</definedName>
    <definedName name="loan_amount">#REF!</definedName>
    <definedName name="nper" localSheetId="1">Consolidado!term*Consolidado!periods_per_year</definedName>
    <definedName name="nper">term*periods_per_year</definedName>
    <definedName name="periods_per_year" localSheetId="1">INDEX({12,24,26,52,26,52},MATCH(#REF!,[0]!frequency,0))</definedName>
    <definedName name="periods_per_year">INDEX({12,24,26,52,26,52},MATCH(#REF!,frequency,0))</definedName>
    <definedName name="term" localSheetId="1">#REF!</definedName>
    <definedName name="term">#REF!</definedName>
  </definedNames>
  <calcPr calcId="152511"/>
</workbook>
</file>

<file path=xl/calcChain.xml><?xml version="1.0" encoding="utf-8"?>
<calcChain xmlns="http://schemas.openxmlformats.org/spreadsheetml/2006/main">
  <c r="N29" i="21" l="1"/>
  <c r="M29" i="21"/>
  <c r="L29" i="21"/>
  <c r="K29" i="21"/>
  <c r="J29" i="21"/>
  <c r="I29" i="21"/>
  <c r="H29" i="21"/>
  <c r="G29" i="21"/>
  <c r="F29" i="21"/>
  <c r="E29" i="21"/>
  <c r="D29" i="21"/>
  <c r="C29" i="21"/>
  <c r="N28" i="21"/>
  <c r="N31" i="21" s="1"/>
  <c r="M28" i="21"/>
  <c r="M31" i="21" s="1"/>
  <c r="L28" i="21"/>
  <c r="L31" i="21" s="1"/>
  <c r="K28" i="21"/>
  <c r="K31" i="21" s="1"/>
  <c r="J28" i="21"/>
  <c r="J31" i="21" s="1"/>
  <c r="I28" i="21"/>
  <c r="I31" i="21" s="1"/>
  <c r="H28" i="21"/>
  <c r="H31" i="21" s="1"/>
  <c r="G28" i="21"/>
  <c r="G31" i="21" s="1"/>
  <c r="F28" i="21"/>
  <c r="F31" i="21" s="1"/>
  <c r="E28" i="21"/>
  <c r="E31" i="21" s="1"/>
  <c r="D28" i="21"/>
  <c r="D31" i="21" s="1"/>
  <c r="C28" i="21"/>
  <c r="C31" i="21" s="1"/>
  <c r="N27" i="21"/>
  <c r="M27" i="21"/>
  <c r="L27" i="21"/>
  <c r="K27" i="21"/>
  <c r="J27" i="21"/>
  <c r="I27" i="21"/>
  <c r="H27" i="21"/>
  <c r="G27" i="21"/>
  <c r="F27" i="21"/>
  <c r="E27" i="21"/>
  <c r="D27" i="21"/>
  <c r="C27" i="21"/>
  <c r="N26" i="21"/>
  <c r="M26" i="21"/>
  <c r="L26" i="21"/>
  <c r="K26" i="21"/>
  <c r="J26" i="21"/>
  <c r="I26" i="21"/>
  <c r="H26" i="21"/>
  <c r="G26" i="21"/>
  <c r="F26" i="21"/>
  <c r="E26" i="21"/>
  <c r="D26" i="21"/>
  <c r="C26" i="21"/>
  <c r="C33" i="21" l="1"/>
  <c r="C21" i="21" s="1"/>
  <c r="E33" i="21"/>
  <c r="G33" i="21"/>
  <c r="G21" i="21" s="1"/>
  <c r="I33" i="21"/>
  <c r="K33" i="21"/>
  <c r="K21" i="21" s="1"/>
  <c r="M33" i="21"/>
  <c r="D33" i="21"/>
  <c r="D21" i="21" s="1"/>
  <c r="F33" i="21"/>
  <c r="H33" i="21"/>
  <c r="H21" i="21" s="1"/>
  <c r="J33" i="21"/>
  <c r="L33" i="21"/>
  <c r="L21" i="21" s="1"/>
  <c r="N33" i="21"/>
  <c r="C32" i="21"/>
  <c r="C30" i="21"/>
  <c r="E32" i="21"/>
  <c r="E30" i="21"/>
  <c r="G32" i="21"/>
  <c r="G30" i="21"/>
  <c r="I32" i="21"/>
  <c r="I30" i="21"/>
  <c r="K32" i="21"/>
  <c r="K30" i="21"/>
  <c r="M32" i="21"/>
  <c r="M30" i="21"/>
  <c r="C34" i="21"/>
  <c r="E34" i="21"/>
  <c r="E21" i="21"/>
  <c r="G34" i="21"/>
  <c r="I34" i="21"/>
  <c r="I21" i="21"/>
  <c r="K34" i="21"/>
  <c r="M34" i="21"/>
  <c r="M21" i="21"/>
  <c r="D32" i="21"/>
  <c r="D30" i="21"/>
  <c r="F32" i="21"/>
  <c r="F30" i="21"/>
  <c r="H32" i="21"/>
  <c r="H30" i="21"/>
  <c r="J32" i="21"/>
  <c r="J30" i="21"/>
  <c r="L32" i="21"/>
  <c r="L30" i="21"/>
  <c r="N32" i="21"/>
  <c r="N30" i="21"/>
  <c r="D34" i="21"/>
  <c r="F34" i="21"/>
  <c r="F21" i="21"/>
  <c r="H34" i="21"/>
  <c r="J34" i="21"/>
  <c r="J21" i="21"/>
  <c r="L34" i="21"/>
  <c r="N34" i="21"/>
  <c r="N21" i="21"/>
  <c r="N16" i="19"/>
  <c r="M16" i="19"/>
  <c r="N15" i="19"/>
  <c r="N18" i="19" s="1"/>
  <c r="M15" i="19"/>
  <c r="M18" i="19" s="1"/>
  <c r="N14" i="19"/>
  <c r="M14" i="19"/>
  <c r="N13" i="19"/>
  <c r="M13" i="19"/>
  <c r="M20" i="19" l="1"/>
  <c r="N20" i="19"/>
  <c r="N19" i="19"/>
  <c r="N17" i="19"/>
  <c r="M19" i="19"/>
  <c r="M17" i="19"/>
  <c r="L16" i="19"/>
  <c r="K16" i="19"/>
  <c r="J16" i="19"/>
  <c r="I16" i="19"/>
  <c r="H16" i="19"/>
  <c r="G16" i="19"/>
  <c r="F16" i="19"/>
  <c r="E16" i="19"/>
  <c r="D16" i="19"/>
  <c r="C16" i="19"/>
  <c r="L15" i="19"/>
  <c r="L18" i="19" s="1"/>
  <c r="K15" i="19"/>
  <c r="K18" i="19" s="1"/>
  <c r="J15" i="19"/>
  <c r="J18" i="19" s="1"/>
  <c r="I15" i="19"/>
  <c r="I18" i="19" s="1"/>
  <c r="H15" i="19"/>
  <c r="H18" i="19" s="1"/>
  <c r="G15" i="19"/>
  <c r="G18" i="19" s="1"/>
  <c r="F15" i="19"/>
  <c r="F18" i="19" s="1"/>
  <c r="E15" i="19"/>
  <c r="E18" i="19" s="1"/>
  <c r="D15" i="19"/>
  <c r="D18" i="19" s="1"/>
  <c r="C15" i="19"/>
  <c r="C18" i="19" s="1"/>
  <c r="L14" i="19"/>
  <c r="K14" i="19"/>
  <c r="J14" i="19"/>
  <c r="I14" i="19"/>
  <c r="H14" i="19"/>
  <c r="G14" i="19"/>
  <c r="F14" i="19"/>
  <c r="E14" i="19"/>
  <c r="D14" i="19"/>
  <c r="C14" i="19"/>
  <c r="L13" i="19"/>
  <c r="K13" i="19"/>
  <c r="J13" i="19"/>
  <c r="I13" i="19"/>
  <c r="H13" i="19"/>
  <c r="G13" i="19"/>
  <c r="F13" i="19"/>
  <c r="E13" i="19"/>
  <c r="D13" i="19"/>
  <c r="C13" i="19"/>
  <c r="K12" i="17"/>
  <c r="K16" i="17" s="1"/>
  <c r="K17" i="17" s="1"/>
  <c r="J12" i="17"/>
  <c r="J16" i="17" s="1"/>
  <c r="J17" i="17" s="1"/>
  <c r="I12" i="17"/>
  <c r="I16" i="17" s="1"/>
  <c r="I17" i="17" s="1"/>
  <c r="H12" i="17"/>
  <c r="H16" i="17" s="1"/>
  <c r="H17" i="17" s="1"/>
  <c r="G12" i="17"/>
  <c r="G16" i="17" s="1"/>
  <c r="G17" i="17" s="1"/>
  <c r="F12" i="17"/>
  <c r="F16" i="17" s="1"/>
  <c r="F17" i="17" s="1"/>
  <c r="E12" i="17"/>
  <c r="E16" i="17" s="1"/>
  <c r="E17" i="17" s="1"/>
  <c r="D12" i="17"/>
  <c r="D16" i="17" s="1"/>
  <c r="D17" i="17" s="1"/>
  <c r="C12" i="17"/>
  <c r="C16" i="17" s="1"/>
  <c r="C17" i="17" s="1"/>
  <c r="B12" i="17"/>
  <c r="B16" i="17" s="1"/>
  <c r="B17" i="17" s="1"/>
  <c r="K11" i="17"/>
  <c r="K14" i="17" s="1"/>
  <c r="J11" i="17"/>
  <c r="J14" i="17" s="1"/>
  <c r="I11" i="17"/>
  <c r="I14" i="17" s="1"/>
  <c r="H11" i="17"/>
  <c r="H14" i="17" s="1"/>
  <c r="G11" i="17"/>
  <c r="G14" i="17" s="1"/>
  <c r="F11" i="17"/>
  <c r="F14" i="17" s="1"/>
  <c r="E11" i="17"/>
  <c r="E14" i="17" s="1"/>
  <c r="D11" i="17"/>
  <c r="D14" i="17" s="1"/>
  <c r="C11" i="17"/>
  <c r="C14" i="17" s="1"/>
  <c r="B11" i="17"/>
  <c r="B14" i="17" s="1"/>
  <c r="K10" i="17"/>
  <c r="J10" i="17"/>
  <c r="I10" i="17"/>
  <c r="H10" i="17"/>
  <c r="G10" i="17"/>
  <c r="F10" i="17"/>
  <c r="E10" i="17"/>
  <c r="D10" i="17"/>
  <c r="C10" i="17"/>
  <c r="B10" i="17"/>
  <c r="K9" i="17"/>
  <c r="J9" i="17"/>
  <c r="I9" i="17"/>
  <c r="H9" i="17"/>
  <c r="G9" i="17"/>
  <c r="F9" i="17"/>
  <c r="E9" i="17"/>
  <c r="D9" i="17"/>
  <c r="C9" i="17"/>
  <c r="B9" i="17"/>
  <c r="L12" i="13"/>
  <c r="M12" i="13"/>
  <c r="L13" i="13"/>
  <c r="M13" i="13"/>
  <c r="M11" i="13"/>
  <c r="L14" i="13"/>
  <c r="M14" i="13"/>
  <c r="L15" i="13"/>
  <c r="M15" i="13"/>
  <c r="L16" i="13"/>
  <c r="M16" i="13"/>
  <c r="C16" i="13"/>
  <c r="B16" i="13"/>
  <c r="C15" i="13"/>
  <c r="B15" i="13"/>
  <c r="C14" i="13"/>
  <c r="B14" i="13"/>
  <c r="C13" i="13"/>
  <c r="B13" i="13"/>
  <c r="C12" i="13"/>
  <c r="C11" i="13"/>
  <c r="B12" i="13"/>
  <c r="M8" i="19" l="1"/>
  <c r="M21" i="19"/>
  <c r="N8" i="19"/>
  <c r="N21" i="19"/>
  <c r="C20" i="19"/>
  <c r="E20" i="19"/>
  <c r="G20" i="19"/>
  <c r="I20" i="19"/>
  <c r="K20" i="19"/>
  <c r="D20" i="19"/>
  <c r="F20" i="19"/>
  <c r="H20" i="19"/>
  <c r="J20" i="19"/>
  <c r="L20" i="19"/>
  <c r="C19" i="19"/>
  <c r="C17" i="19"/>
  <c r="E19" i="19"/>
  <c r="E17" i="19"/>
  <c r="G19" i="19"/>
  <c r="G17" i="19"/>
  <c r="I19" i="19"/>
  <c r="I17" i="19"/>
  <c r="K19" i="19"/>
  <c r="K17" i="19"/>
  <c r="D19" i="19"/>
  <c r="D17" i="19"/>
  <c r="F19" i="19"/>
  <c r="F17" i="19"/>
  <c r="H19" i="19"/>
  <c r="H17" i="19"/>
  <c r="J19" i="19"/>
  <c r="J17" i="19"/>
  <c r="L19" i="19"/>
  <c r="L17" i="19"/>
  <c r="B15" i="17"/>
  <c r="B13" i="17"/>
  <c r="D15" i="17"/>
  <c r="D13" i="17"/>
  <c r="F15" i="17"/>
  <c r="F13" i="17"/>
  <c r="H15" i="17"/>
  <c r="H13" i="17"/>
  <c r="J15" i="17"/>
  <c r="J13" i="17"/>
  <c r="C15" i="17"/>
  <c r="C13" i="17"/>
  <c r="E15" i="17"/>
  <c r="E13" i="17"/>
  <c r="G15" i="17"/>
  <c r="G13" i="17"/>
  <c r="I15" i="17"/>
  <c r="I13" i="17"/>
  <c r="K15" i="17"/>
  <c r="K13" i="17"/>
  <c r="J8" i="19" l="1"/>
  <c r="J21" i="19"/>
  <c r="F8" i="19"/>
  <c r="F21" i="19"/>
  <c r="K8" i="19"/>
  <c r="K21" i="19"/>
  <c r="G8" i="19"/>
  <c r="G21" i="19"/>
  <c r="C21" i="19"/>
  <c r="C8" i="19"/>
  <c r="L8" i="19"/>
  <c r="L21" i="19"/>
  <c r="H8" i="19"/>
  <c r="H21" i="19"/>
  <c r="D21" i="19"/>
  <c r="D8" i="19"/>
  <c r="I8" i="19"/>
  <c r="I21" i="19"/>
  <c r="E8" i="19"/>
  <c r="E21" i="19"/>
  <c r="M8" i="13"/>
  <c r="C8" i="13"/>
  <c r="H4" i="13"/>
  <c r="B21" i="13" l="1"/>
  <c r="C21" i="13"/>
  <c r="L21" i="13"/>
  <c r="M21" i="13"/>
</calcChain>
</file>

<file path=xl/sharedStrings.xml><?xml version="1.0" encoding="utf-8"?>
<sst xmlns="http://schemas.openxmlformats.org/spreadsheetml/2006/main" count="118" uniqueCount="68">
  <si>
    <t>IDP</t>
  </si>
  <si>
    <t>VP</t>
  </si>
  <si>
    <t>VA</t>
  </si>
  <si>
    <t>VP - Valor Planejado (PV)</t>
  </si>
  <si>
    <t>VA - Valor Agregado (EV)</t>
  </si>
  <si>
    <t>CR - Custo Real (AC)</t>
  </si>
  <si>
    <t>ONT - Orçamento no Término (BAC)</t>
  </si>
  <si>
    <t>VC - Variação de Custos (CV)</t>
  </si>
  <si>
    <t>ENT - Estimativa para Término (EAC)</t>
  </si>
  <si>
    <t>VNT - Variação no Término (VAC)</t>
  </si>
  <si>
    <t>www.radardeprojetos.com.br</t>
  </si>
  <si>
    <t>Categoria</t>
  </si>
  <si>
    <t>Máximo</t>
  </si>
  <si>
    <t>Péssimo</t>
  </si>
  <si>
    <t>Ruim</t>
  </si>
  <si>
    <t>Regular</t>
  </si>
  <si>
    <t>Bom</t>
  </si>
  <si>
    <t>Ótimo</t>
  </si>
  <si>
    <t>Mostrador</t>
  </si>
  <si>
    <t>Amplitude</t>
  </si>
  <si>
    <r>
      <t>Oculto (Σ</t>
    </r>
    <r>
      <rPr>
        <vertAlign val="subscript"/>
        <sz val="8"/>
        <color indexed="8"/>
        <rFont val="Trebuchet MS"/>
        <family val="2"/>
      </rPr>
      <t>AMP</t>
    </r>
    <r>
      <rPr>
        <sz val="8"/>
        <color indexed="8"/>
        <rFont val="Trebuchet MS"/>
        <family val="2"/>
      </rPr>
      <t>)</t>
    </r>
  </si>
  <si>
    <t>Agulha</t>
  </si>
  <si>
    <t>Base</t>
  </si>
  <si>
    <t>Extremidade</t>
  </si>
  <si>
    <t>EPT - Estimativa para Terminar (ETC)</t>
  </si>
  <si>
    <t>Project Earned Value Analysis</t>
  </si>
  <si>
    <t>&lt;ProjectNameHere&gt;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</si>
  <si>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</si>
  <si>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</si>
  <si>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</si>
  <si>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</si>
  <si>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</si>
  <si>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</si>
  <si>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</si>
  <si>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</si>
  <si>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</si>
  <si>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</si>
  <si>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Budget at Completion (BAC)</t>
  </si>
  <si>
    <t>Earned Value (EV)</t>
  </si>
  <si>
    <t>Actual Cost (AC)</t>
  </si>
  <si>
    <t>Planned Value (PV)</t>
  </si>
  <si>
    <t>Cost Variance (CV)</t>
  </si>
  <si>
    <t>Schedule Variance (SV)</t>
  </si>
  <si>
    <t>Cost Performance Index (CPI)</t>
  </si>
  <si>
    <t>Schedule Performance Index (SPI)</t>
  </si>
  <si>
    <t>Estimate to Completion (ETC)</t>
  </si>
  <si>
    <t>Estimate at Completion (EAC)</t>
  </si>
  <si>
    <t>Variance at Completion (VAC)</t>
  </si>
  <si>
    <t>Average Index</t>
  </si>
  <si>
    <t>Status based on Average Performance Index</t>
  </si>
  <si>
    <t>Comments</t>
  </si>
  <si>
    <t>New baseline set</t>
  </si>
  <si>
    <t>IDP - Índice de Desempenho Prazo (CPI)</t>
  </si>
  <si>
    <t>IDC - Índice de Desempnho de Custos(SPI)</t>
  </si>
  <si>
    <t>Curva S</t>
  </si>
  <si>
    <t>CURVA S</t>
  </si>
  <si>
    <t>Fev</t>
  </si>
  <si>
    <t>Abr</t>
  </si>
  <si>
    <t>Mai</t>
  </si>
  <si>
    <t>Ago</t>
  </si>
  <si>
    <t>Set</t>
  </si>
  <si>
    <t>Out</t>
  </si>
  <si>
    <t>Nov</t>
  </si>
  <si>
    <t>Dez</t>
  </si>
  <si>
    <t>VPR - Variação de Prazo (SV)</t>
  </si>
  <si>
    <t>* baseado na média do Índice de Perfomance</t>
  </si>
  <si>
    <t>Status Geral*</t>
  </si>
  <si>
    <t>Média do Índice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</si>
</sst>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_);\(&quot;$&quot;#,##0\)"/>
    <numFmt numFmtId="165" formatCode="_(* #,##0.00_);_(* \(#,##0.00\);_(* &quot;-&quot;??_);_(@_)"/>
    <numFmt numFmtId="166" formatCode="#,##0.00_ ;\-#,##0.00\ "/>
    <numFmt numFmtId="167" formatCode="_(* #,##0.0_);_(* \(#,##0.0\);_(* &quot;-&quot;?_);_(@_)"/>
    <numFmt numFmtId="168" formatCode="_(* #,##0.00_);_(* \(#,##0.00\);_(* &quot;-&quot;?_);_(@_)"/>
    <numFmt numFmtId="169" formatCode="0_);[Red]\(0\)"/>
    <numFmt numFmtId="170" formatCode="_-[$R$-416]\ * #,##0.00_-;\-[$R$-416]\ * #,##0.00_-;_-[$R$-416]\ * &quot;-&quot;??_-;_-@_-"/>
  </numFmts>
  <fonts count="25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8"/>
      <color indexed="9"/>
      <name val="Arial"/>
      <family val="2"/>
    </font>
    <font>
      <u/>
      <sz val="10"/>
      <color indexed="12"/>
      <name val="Tahoma"/>
      <family val="2"/>
    </font>
    <font>
      <sz val="6"/>
      <color indexed="9"/>
      <name val="Tahoma"/>
      <family val="2"/>
    </font>
    <font>
      <sz val="8"/>
      <color indexed="8"/>
      <name val="Trebuchet MS"/>
      <family val="2"/>
    </font>
    <font>
      <sz val="10"/>
      <color indexed="8"/>
      <name val="Trebuchet MS"/>
      <family val="2"/>
    </font>
    <font>
      <i/>
      <sz val="8"/>
      <color indexed="8"/>
      <name val="Trebuchet MS"/>
      <family val="2"/>
    </font>
    <font>
      <b/>
      <sz val="10"/>
      <color indexed="8"/>
      <name val="Trebuchet MS"/>
      <family val="2"/>
    </font>
    <font>
      <sz val="8"/>
      <color indexed="12"/>
      <name val="Trebuchet MS"/>
      <family val="2"/>
    </font>
    <font>
      <vertAlign val="subscript"/>
      <sz val="8"/>
      <color indexed="8"/>
      <name val="Trebuchet MS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7"/>
      <color rgb="FF000099"/>
      <name val="Franklin Gothic Book"/>
      <family val="2"/>
    </font>
    <font>
      <sz val="10"/>
      <color rgb="FF0000FF"/>
      <name val="Franklin Gothic Book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11"/>
      <color rgb="FF002060"/>
      <name val="Tahoma"/>
      <family val="2"/>
    </font>
    <font>
      <b/>
      <sz val="12"/>
      <color rgb="FF002060"/>
      <name val="Arial"/>
      <family val="2"/>
    </font>
    <font>
      <sz val="12"/>
      <color rgb="FF002060"/>
      <name val="Arial"/>
      <family val="2"/>
    </font>
    <font>
      <b/>
      <sz val="10"/>
      <color theme="0"/>
      <name val="Arial"/>
      <family val="2"/>
    </font>
    <font>
      <b/>
      <sz val="14"/>
      <color rgb="FF00206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mediumGray">
        <fgColor indexed="9"/>
        <bgColor indexed="46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E4EAF4"/>
        <bgColor indexed="64"/>
      </patternFill>
    </fill>
    <fill>
      <patternFill patternType="solid">
        <fgColor rgb="FFF6F0D6"/>
        <bgColor indexed="64"/>
      </patternFill>
    </fill>
    <fill>
      <patternFill patternType="solid">
        <fgColor rgb="FFF1F4F9"/>
        <bgColor indexed="64"/>
      </patternFill>
    </fill>
    <fill>
      <patternFill patternType="solid">
        <fgColor rgb="FFF7F1D5"/>
        <bgColor indexed="64"/>
      </patternFill>
    </fill>
    <fill>
      <patternFill patternType="solid">
        <fgColor rgb="FFD4E4F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495ED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 style="hair">
        <color indexed="62"/>
      </right>
      <top style="medium">
        <color indexed="62"/>
      </top>
      <bottom style="hair">
        <color indexed="62"/>
      </bottom>
      <diagonal/>
    </border>
    <border>
      <left style="hair">
        <color indexed="62"/>
      </left>
      <right style="medium">
        <color indexed="62"/>
      </right>
      <top style="medium">
        <color indexed="62"/>
      </top>
      <bottom style="hair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2"/>
      </left>
      <right style="hair">
        <color indexed="62"/>
      </right>
      <top style="hair">
        <color indexed="62"/>
      </top>
      <bottom style="hair">
        <color indexed="62"/>
      </bottom>
      <diagonal/>
    </border>
    <border>
      <left style="hair">
        <color indexed="62"/>
      </left>
      <right style="medium">
        <color indexed="62"/>
      </right>
      <top style="hair">
        <color indexed="62"/>
      </top>
      <bottom style="hair">
        <color indexed="62"/>
      </bottom>
      <diagonal/>
    </border>
    <border>
      <left style="medium">
        <color indexed="62"/>
      </left>
      <right style="hair">
        <color indexed="62"/>
      </right>
      <top style="hair">
        <color indexed="62"/>
      </top>
      <bottom style="medium">
        <color indexed="62"/>
      </bottom>
      <diagonal/>
    </border>
    <border>
      <left style="hair">
        <color indexed="62"/>
      </left>
      <right style="medium">
        <color indexed="62"/>
      </right>
      <top style="hair">
        <color indexed="62"/>
      </top>
      <bottom style="medium">
        <color indexed="62"/>
      </bottom>
      <diagonal/>
    </border>
    <border>
      <left style="medium">
        <color indexed="62"/>
      </left>
      <right style="thin">
        <color indexed="62"/>
      </right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  <border>
      <left style="medium">
        <color indexed="61"/>
      </left>
      <right/>
      <top style="medium">
        <color indexed="61"/>
      </top>
      <bottom style="thin">
        <color indexed="61"/>
      </bottom>
      <diagonal/>
    </border>
    <border>
      <left/>
      <right style="medium">
        <color indexed="61"/>
      </right>
      <top style="medium">
        <color indexed="61"/>
      </top>
      <bottom style="thin">
        <color indexed="61"/>
      </bottom>
      <diagonal/>
    </border>
    <border>
      <left style="medium">
        <color indexed="61"/>
      </left>
      <right style="hair">
        <color indexed="61"/>
      </right>
      <top/>
      <bottom style="hair">
        <color indexed="61"/>
      </bottom>
      <diagonal/>
    </border>
    <border>
      <left style="hair">
        <color indexed="61"/>
      </left>
      <right style="medium">
        <color indexed="61"/>
      </right>
      <top/>
      <bottom style="hair">
        <color indexed="61"/>
      </bottom>
      <diagonal/>
    </border>
    <border>
      <left style="medium">
        <color indexed="61"/>
      </left>
      <right style="hair">
        <color indexed="61"/>
      </right>
      <top style="hair">
        <color indexed="61"/>
      </top>
      <bottom style="hair">
        <color indexed="61"/>
      </bottom>
      <diagonal/>
    </border>
    <border>
      <left style="hair">
        <color indexed="61"/>
      </left>
      <right style="medium">
        <color indexed="61"/>
      </right>
      <top style="hair">
        <color indexed="61"/>
      </top>
      <bottom style="hair">
        <color indexed="61"/>
      </bottom>
      <diagonal/>
    </border>
    <border>
      <left style="medium">
        <color indexed="61"/>
      </left>
      <right style="hair">
        <color indexed="61"/>
      </right>
      <top style="hair">
        <color indexed="61"/>
      </top>
      <bottom style="medium">
        <color indexed="61"/>
      </bottom>
      <diagonal/>
    </border>
    <border>
      <left style="hair">
        <color indexed="61"/>
      </left>
      <right style="medium">
        <color indexed="61"/>
      </right>
      <top style="hair">
        <color indexed="61"/>
      </top>
      <bottom style="medium">
        <color indexed="61"/>
      </bottom>
      <diagonal/>
    </border>
    <border>
      <left style="medium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medium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theme="1" tint="0.34998626667073579"/>
      </top>
      <bottom style="thin">
        <color theme="0" tint="-0.24994659260841701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4" tint="0.59996337778862885"/>
      </left>
      <right style="double">
        <color theme="4" tint="0.59996337778862885"/>
      </right>
      <top style="double">
        <color theme="4" tint="0.59996337778862885"/>
      </top>
      <bottom style="double">
        <color theme="4" tint="0.5999633777886288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/>
      <right/>
      <top/>
      <bottom style="thin">
        <color rgb="FF002060"/>
      </bottom>
      <diagonal/>
    </border>
  </borders>
  <cellStyleXfs count="11">
    <xf numFmtId="0" fontId="0" fillId="0" borderId="0"/>
    <xf numFmtId="0" fontId="3" fillId="5" borderId="28" applyNumberFormat="0">
      <alignment horizontal="center" wrapText="1"/>
      <protection hidden="1"/>
    </xf>
    <xf numFmtId="9" fontId="3" fillId="6" borderId="29" applyNumberFormat="0">
      <alignment vertical="center" wrapText="1"/>
      <protection hidden="1"/>
    </xf>
    <xf numFmtId="0" fontId="16" fillId="7" borderId="30" applyNumberFormat="0">
      <alignment vertical="center" wrapText="1"/>
      <protection locked="0"/>
    </xf>
    <xf numFmtId="9" fontId="2" fillId="8" borderId="31" applyNumberFormat="0">
      <alignment vertical="center" wrapText="1"/>
      <protection hidden="1"/>
    </xf>
    <xf numFmtId="0" fontId="6" fillId="0" borderId="0" applyNumberFormat="0" applyFill="0" applyBorder="0" applyAlignment="0" applyProtection="0">
      <alignment vertical="top"/>
      <protection locked="0"/>
    </xf>
    <xf numFmtId="0" fontId="17" fillId="9" borderId="32" applyNumberFormat="0">
      <alignment vertical="center"/>
      <protection locked="0" hidden="1"/>
    </xf>
    <xf numFmtId="0" fontId="2" fillId="0" borderId="0"/>
    <xf numFmtId="9" fontId="1" fillId="0" borderId="0" applyFont="0" applyFill="0" applyBorder="0" applyAlignment="0" applyProtection="0"/>
    <xf numFmtId="0" fontId="2" fillId="10" borderId="33" applyNumberFormat="0" applyFont="0">
      <alignment horizontal="left" vertical="center" wrapText="1"/>
      <protection hidden="1"/>
    </xf>
    <xf numFmtId="165" fontId="1" fillId="0" borderId="0" applyFont="0" applyFill="0" applyBorder="0" applyAlignment="0" applyProtection="0"/>
  </cellStyleXfs>
  <cellXfs count="169">
    <xf numFmtId="0" fontId="0" fillId="0" borderId="0" xfId="0"/>
    <xf numFmtId="0" fontId="9" fillId="2" borderId="0" xfId="7" applyFont="1" applyFill="1" applyAlignment="1">
      <alignment horizontal="left" vertical="center"/>
    </xf>
    <xf numFmtId="0" fontId="10" fillId="11" borderId="1" xfId="0" applyFont="1" applyFill="1" applyBorder="1" applyAlignment="1">
      <alignment horizontal="left" vertical="center"/>
    </xf>
    <xf numFmtId="167" fontId="10" fillId="11" borderId="2" xfId="0" applyNumberFormat="1" applyFont="1" applyFill="1" applyBorder="1" applyAlignment="1">
      <alignment horizontal="right" vertical="center"/>
    </xf>
    <xf numFmtId="0" fontId="8" fillId="12" borderId="3" xfId="0" applyFont="1" applyFill="1" applyBorder="1" applyAlignment="1">
      <alignment horizontal="left" vertical="center"/>
    </xf>
    <xf numFmtId="168" fontId="12" fillId="2" borderId="4" xfId="0" applyNumberFormat="1" applyFont="1" applyFill="1" applyBorder="1" applyAlignment="1">
      <alignment horizontal="right" vertical="center"/>
    </xf>
    <xf numFmtId="0" fontId="11" fillId="2" borderId="5" xfId="7" applyFont="1" applyFill="1" applyBorder="1" applyAlignment="1">
      <alignment horizontal="center" vertical="center"/>
    </xf>
    <xf numFmtId="0" fontId="11" fillId="2" borderId="6" xfId="7" applyFont="1" applyFill="1" applyBorder="1" applyAlignment="1">
      <alignment horizontal="center" vertical="center"/>
    </xf>
    <xf numFmtId="0" fontId="8" fillId="12" borderId="7" xfId="0" applyFont="1" applyFill="1" applyBorder="1" applyAlignment="1">
      <alignment horizontal="left" vertical="center"/>
    </xf>
    <xf numFmtId="168" fontId="12" fillId="2" borderId="8" xfId="0" applyNumberFormat="1" applyFont="1" applyFill="1" applyBorder="1" applyAlignment="1">
      <alignment horizontal="right" vertical="center"/>
    </xf>
    <xf numFmtId="9" fontId="9" fillId="2" borderId="0" xfId="7" applyNumberFormat="1" applyFont="1" applyFill="1" applyBorder="1" applyAlignment="1">
      <alignment horizontal="center" vertical="center"/>
    </xf>
    <xf numFmtId="0" fontId="8" fillId="12" borderId="9" xfId="0" applyFont="1" applyFill="1" applyBorder="1" applyAlignment="1">
      <alignment horizontal="left" vertical="center"/>
    </xf>
    <xf numFmtId="168" fontId="12" fillId="2" borderId="10" xfId="0" applyNumberFormat="1" applyFont="1" applyFill="1" applyBorder="1" applyAlignment="1">
      <alignment horizontal="right" vertical="center"/>
    </xf>
    <xf numFmtId="0" fontId="10" fillId="11" borderId="11" xfId="0" applyFont="1" applyFill="1" applyBorder="1" applyAlignment="1">
      <alignment horizontal="left" vertical="center"/>
    </xf>
    <xf numFmtId="168" fontId="12" fillId="2" borderId="12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left" vertical="center"/>
    </xf>
    <xf numFmtId="0" fontId="10" fillId="3" borderId="13" xfId="0" applyFont="1" applyFill="1" applyBorder="1" applyAlignment="1">
      <alignment horizontal="left" vertical="center"/>
    </xf>
    <xf numFmtId="165" fontId="10" fillId="3" borderId="14" xfId="0" applyNumberFormat="1" applyFont="1" applyFill="1" applyBorder="1" applyAlignment="1">
      <alignment horizontal="right" vertical="center"/>
    </xf>
    <xf numFmtId="0" fontId="8" fillId="4" borderId="15" xfId="0" applyFont="1" applyFill="1" applyBorder="1" applyAlignment="1">
      <alignment horizontal="left" vertical="center"/>
    </xf>
    <xf numFmtId="165" fontId="8" fillId="2" borderId="16" xfId="0" applyNumberFormat="1" applyFont="1" applyFill="1" applyBorder="1" applyAlignment="1">
      <alignment horizontal="right" vertical="center"/>
    </xf>
    <xf numFmtId="0" fontId="8" fillId="4" borderId="17" xfId="0" applyFont="1" applyFill="1" applyBorder="1" applyAlignment="1">
      <alignment horizontal="left" vertical="center"/>
    </xf>
    <xf numFmtId="165" fontId="8" fillId="2" borderId="18" xfId="0" applyNumberFormat="1" applyFont="1" applyFill="1" applyBorder="1" applyAlignment="1">
      <alignment horizontal="right" vertical="center"/>
    </xf>
    <xf numFmtId="0" fontId="8" fillId="4" borderId="19" xfId="0" applyFont="1" applyFill="1" applyBorder="1" applyAlignment="1">
      <alignment horizontal="left" vertical="center"/>
    </xf>
    <xf numFmtId="165" fontId="8" fillId="2" borderId="20" xfId="0" applyNumberFormat="1" applyFont="1" applyFill="1" applyBorder="1" applyAlignment="1">
      <alignment horizontal="right" vertical="center"/>
    </xf>
    <xf numFmtId="0" fontId="9" fillId="2" borderId="0" xfId="7" applyFont="1" applyFill="1" applyAlignment="1">
      <alignment horizontal="left" vertical="center" wrapText="1"/>
    </xf>
    <xf numFmtId="0" fontId="8" fillId="4" borderId="21" xfId="0" applyFont="1" applyFill="1" applyBorder="1" applyAlignment="1">
      <alignment horizontal="right" vertical="center"/>
    </xf>
    <xf numFmtId="0" fontId="8" fillId="4" borderId="22" xfId="0" applyFont="1" applyFill="1" applyBorder="1" applyAlignment="1">
      <alignment horizontal="right" vertical="center"/>
    </xf>
    <xf numFmtId="4" fontId="8" fillId="2" borderId="15" xfId="0" applyNumberFormat="1" applyFont="1" applyFill="1" applyBorder="1" applyAlignment="1">
      <alignment horizontal="right" vertical="center"/>
    </xf>
    <xf numFmtId="4" fontId="8" fillId="2" borderId="16" xfId="0" applyNumberFormat="1" applyFont="1" applyFill="1" applyBorder="1" applyAlignment="1">
      <alignment horizontal="right" vertical="center"/>
    </xf>
    <xf numFmtId="4" fontId="8" fillId="2" borderId="19" xfId="0" applyNumberFormat="1" applyFont="1" applyFill="1" applyBorder="1" applyAlignment="1">
      <alignment horizontal="right" vertical="center"/>
    </xf>
    <xf numFmtId="4" fontId="8" fillId="2" borderId="20" xfId="0" applyNumberFormat="1" applyFont="1" applyFill="1" applyBorder="1" applyAlignment="1">
      <alignment horizontal="right" vertical="center"/>
    </xf>
    <xf numFmtId="2" fontId="9" fillId="2" borderId="23" xfId="8" applyNumberFormat="1" applyFont="1" applyFill="1" applyBorder="1" applyAlignment="1">
      <alignment horizontal="center" vertical="center"/>
    </xf>
    <xf numFmtId="2" fontId="9" fillId="2" borderId="24" xfId="7" applyNumberFormat="1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horizontal="left" vertical="center"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Alignment="1" applyProtection="1">
      <alignment horizontal="center"/>
      <protection locked="0"/>
    </xf>
    <xf numFmtId="9" fontId="0" fillId="0" borderId="0" xfId="8" applyFont="1" applyAlignment="1" applyProtection="1">
      <alignment horizontal="center"/>
      <protection locked="0"/>
    </xf>
    <xf numFmtId="165" fontId="0" fillId="0" borderId="0" xfId="1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</xf>
    <xf numFmtId="14" fontId="0" fillId="0" borderId="0" xfId="0" applyNumberFormat="1" applyAlignment="1" applyProtection="1">
      <alignment horizontal="center"/>
    </xf>
    <xf numFmtId="9" fontId="0" fillId="0" borderId="0" xfId="8" applyFont="1" applyAlignment="1" applyProtection="1">
      <alignment horizontal="center"/>
    </xf>
    <xf numFmtId="165" fontId="0" fillId="0" borderId="0" xfId="10" applyFont="1" applyAlignment="1" applyProtection="1">
      <alignment horizontal="center"/>
    </xf>
    <xf numFmtId="0" fontId="0" fillId="0" borderId="0" xfId="0" applyProtection="1"/>
    <xf numFmtId="0" fontId="0" fillId="0" borderId="0" xfId="0" applyFont="1" applyProtection="1"/>
    <xf numFmtId="0" fontId="0" fillId="0" borderId="0" xfId="0" applyFont="1" applyFill="1" applyProtection="1"/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14" fillId="16" borderId="36" xfId="0" applyFont="1" applyFill="1" applyBorder="1" applyAlignment="1" applyProtection="1">
      <alignment horizontal="center"/>
      <protection locked="0"/>
    </xf>
    <xf numFmtId="0" fontId="14" fillId="16" borderId="37" xfId="0" applyFont="1" applyFill="1" applyBorder="1" applyAlignment="1" applyProtection="1">
      <alignment horizontal="center"/>
      <protection locked="0"/>
    </xf>
    <xf numFmtId="0" fontId="14" fillId="16" borderId="38" xfId="0" applyFont="1" applyFill="1" applyBorder="1" applyAlignment="1" applyProtection="1">
      <alignment horizontal="center"/>
      <protection locked="0"/>
    </xf>
    <xf numFmtId="0" fontId="14" fillId="16" borderId="39" xfId="0" applyFont="1" applyFill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2" fillId="0" borderId="40" xfId="0" applyFont="1" applyFill="1" applyBorder="1" applyAlignment="1" applyProtection="1">
      <alignment horizontal="left" wrapText="1"/>
      <protection locked="0"/>
    </xf>
    <xf numFmtId="164" fontId="2" fillId="0" borderId="41" xfId="0" applyNumberFormat="1" applyFont="1" applyBorder="1" applyAlignment="1" applyProtection="1">
      <alignment horizontal="right"/>
      <protection locked="0"/>
    </xf>
    <xf numFmtId="164" fontId="2" fillId="0" borderId="41" xfId="0" applyNumberFormat="1" applyFont="1" applyFill="1" applyBorder="1" applyAlignment="1" applyProtection="1">
      <alignment horizontal="right"/>
      <protection locked="0"/>
    </xf>
    <xf numFmtId="0" fontId="2" fillId="0" borderId="42" xfId="0" applyFont="1" applyFill="1" applyBorder="1" applyAlignment="1" applyProtection="1">
      <alignment horizontal="left" wrapText="1"/>
      <protection locked="0"/>
    </xf>
    <xf numFmtId="164" fontId="2" fillId="0" borderId="43" xfId="0" applyNumberFormat="1" applyFont="1" applyBorder="1" applyAlignment="1" applyProtection="1">
      <alignment horizontal="right"/>
      <protection locked="0"/>
    </xf>
    <xf numFmtId="164" fontId="2" fillId="0" borderId="43" xfId="0" applyNumberFormat="1" applyFont="1" applyFill="1" applyBorder="1" applyAlignment="1" applyProtection="1">
      <alignment horizontal="right"/>
      <protection locked="0"/>
    </xf>
    <xf numFmtId="169" fontId="2" fillId="0" borderId="42" xfId="0" applyNumberFormat="1" applyFont="1" applyFill="1" applyBorder="1" applyAlignment="1" applyProtection="1">
      <alignment horizontal="left" wrapText="1"/>
      <protection locked="0"/>
    </xf>
    <xf numFmtId="164" fontId="2" fillId="17" borderId="43" xfId="0" applyNumberFormat="1" applyFont="1" applyFill="1" applyBorder="1" applyAlignment="1" applyProtection="1">
      <alignment horizontal="right"/>
    </xf>
    <xf numFmtId="2" fontId="2" fillId="0" borderId="42" xfId="0" applyNumberFormat="1" applyFont="1" applyFill="1" applyBorder="1" applyAlignment="1" applyProtection="1">
      <alignment horizontal="left" wrapText="1"/>
      <protection locked="0"/>
    </xf>
    <xf numFmtId="39" fontId="2" fillId="17" borderId="43" xfId="0" applyNumberFormat="1" applyFont="1" applyFill="1" applyBorder="1" applyAlignment="1" applyProtection="1">
      <alignment horizontal="right"/>
    </xf>
    <xf numFmtId="2" fontId="2" fillId="0" borderId="44" xfId="0" applyNumberFormat="1" applyFont="1" applyFill="1" applyBorder="1" applyAlignment="1" applyProtection="1">
      <alignment horizontal="left" wrapText="1"/>
      <protection locked="0"/>
    </xf>
    <xf numFmtId="169" fontId="2" fillId="0" borderId="44" xfId="0" applyNumberFormat="1" applyFont="1" applyFill="1" applyBorder="1" applyAlignment="1" applyProtection="1">
      <alignment horizontal="left" wrapText="1"/>
      <protection locked="0"/>
    </xf>
    <xf numFmtId="164" fontId="2" fillId="17" borderId="45" xfId="0" applyNumberFormat="1" applyFont="1" applyFill="1" applyBorder="1" applyAlignment="1" applyProtection="1">
      <alignment horizontal="right"/>
    </xf>
    <xf numFmtId="164" fontId="2" fillId="17" borderId="46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 applyAlignment="1" applyProtection="1">
      <alignment horizontal="left" wrapText="1"/>
      <protection locked="0"/>
    </xf>
    <xf numFmtId="2" fontId="0" fillId="18" borderId="47" xfId="0" applyNumberFormat="1" applyFill="1" applyBorder="1" applyAlignment="1" applyProtection="1">
      <alignment horizontal="center"/>
    </xf>
    <xf numFmtId="169" fontId="2" fillId="0" borderId="48" xfId="0" applyNumberFormat="1" applyFont="1" applyFill="1" applyBorder="1" applyAlignment="1" applyProtection="1">
      <alignment horizontal="left" vertical="center" wrapText="1"/>
      <protection locked="0"/>
    </xf>
    <xf numFmtId="169" fontId="14" fillId="16" borderId="47" xfId="0" applyNumberFormat="1" applyFont="1" applyFill="1" applyBorder="1" applyAlignment="1" applyProtection="1">
      <alignment horizontal="center" vertical="center"/>
    </xf>
    <xf numFmtId="169" fontId="3" fillId="16" borderId="47" xfId="0" applyNumberFormat="1" applyFont="1" applyFill="1" applyBorder="1" applyAlignment="1" applyProtection="1">
      <alignment horizontal="center" vertical="center"/>
    </xf>
    <xf numFmtId="169" fontId="2" fillId="0" borderId="4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7" xfId="0" applyFill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 locked="0"/>
    </xf>
    <xf numFmtId="170" fontId="0" fillId="0" borderId="0" xfId="0" applyNumberFormat="1" applyBorder="1" applyAlignment="1" applyProtection="1">
      <alignment horizontal="center"/>
      <protection locked="0"/>
    </xf>
    <xf numFmtId="170" fontId="0" fillId="0" borderId="0" xfId="0" applyNumberFormat="1" applyBorder="1" applyProtection="1">
      <protection locked="0"/>
    </xf>
    <xf numFmtId="2" fontId="18" fillId="0" borderId="34" xfId="0" applyNumberFormat="1" applyFont="1" applyFill="1" applyBorder="1" applyAlignment="1" applyProtection="1">
      <alignment horizontal="left" wrapText="1"/>
      <protection locked="0"/>
    </xf>
    <xf numFmtId="169" fontId="18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Protection="1"/>
    <xf numFmtId="0" fontId="21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2" fontId="2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8" fillId="0" borderId="0" xfId="0" applyFont="1" applyFill="1" applyBorder="1" applyAlignment="1" applyProtection="1">
      <alignment horizontal="center" vertical="center"/>
    </xf>
    <xf numFmtId="2" fontId="0" fillId="0" borderId="0" xfId="0" applyNumberFormat="1" applyFont="1" applyFill="1" applyBorder="1" applyProtection="1"/>
    <xf numFmtId="0" fontId="7" fillId="0" borderId="0" xfId="0" applyFont="1" applyFill="1" applyBorder="1" applyAlignment="1" applyProtection="1">
      <alignment horizontal="right"/>
    </xf>
    <xf numFmtId="166" fontId="20" fillId="0" borderId="0" xfId="0" applyNumberFormat="1" applyFont="1" applyFill="1" applyBorder="1" applyAlignment="1" applyProtection="1">
      <alignment horizontal="center" vertical="center"/>
    </xf>
    <xf numFmtId="9" fontId="20" fillId="0" borderId="0" xfId="8" applyFont="1" applyFill="1" applyBorder="1" applyAlignment="1" applyProtection="1">
      <alignment horizontal="center" vertical="center"/>
    </xf>
    <xf numFmtId="2" fontId="2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/>
    </xf>
    <xf numFmtId="14" fontId="0" fillId="0" borderId="0" xfId="0" applyNumberFormat="1" applyFill="1" applyBorder="1" applyAlignment="1" applyProtection="1">
      <alignment horizontal="center"/>
    </xf>
    <xf numFmtId="9" fontId="0" fillId="0" borderId="0" xfId="8" applyFont="1" applyFill="1" applyBorder="1" applyAlignment="1" applyProtection="1">
      <alignment horizontal="center"/>
    </xf>
    <xf numFmtId="165" fontId="18" fillId="0" borderId="0" xfId="10" applyFont="1" applyFill="1" applyBorder="1" applyAlignment="1" applyProtection="1">
      <alignment horizontal="center" vertical="center"/>
    </xf>
    <xf numFmtId="165" fontId="0" fillId="0" borderId="0" xfId="10" applyFont="1" applyFill="1" applyBorder="1" applyAlignment="1" applyProtection="1">
      <alignment horizontal="center"/>
    </xf>
    <xf numFmtId="165" fontId="6" fillId="0" borderId="0" xfId="5" applyNumberFormat="1" applyFill="1" applyBorder="1" applyAlignment="1" applyProtection="1">
      <alignment horizontal="center"/>
    </xf>
    <xf numFmtId="0" fontId="23" fillId="13" borderId="0" xfId="0" applyFont="1" applyFill="1" applyBorder="1" applyAlignment="1" applyProtection="1">
      <alignment horizontal="center" wrapText="1"/>
    </xf>
    <xf numFmtId="14" fontId="23" fillId="13" borderId="0" xfId="0" applyNumberFormat="1" applyFont="1" applyFill="1" applyBorder="1" applyAlignment="1" applyProtection="1">
      <alignment horizontal="center" wrapText="1"/>
    </xf>
    <xf numFmtId="9" fontId="23" fillId="13" borderId="0" xfId="8" applyFont="1" applyFill="1" applyBorder="1" applyAlignment="1" applyProtection="1">
      <alignment horizontal="center" wrapText="1"/>
    </xf>
    <xf numFmtId="165" fontId="23" fillId="13" borderId="0" xfId="10" applyFont="1" applyFill="1" applyBorder="1" applyAlignment="1" applyProtection="1">
      <alignment horizontal="center" wrapText="1"/>
    </xf>
    <xf numFmtId="0" fontId="0" fillId="13" borderId="0" xfId="0" applyFill="1" applyBorder="1" applyAlignment="1" applyProtection="1">
      <alignment wrapText="1"/>
    </xf>
    <xf numFmtId="0" fontId="18" fillId="13" borderId="0" xfId="0" applyFont="1" applyFill="1" applyBorder="1" applyAlignment="1" applyProtection="1">
      <alignment horizontal="left"/>
      <protection locked="0"/>
    </xf>
    <xf numFmtId="14" fontId="18" fillId="13" borderId="0" xfId="0" applyNumberFormat="1" applyFont="1" applyFill="1" applyBorder="1" applyAlignment="1" applyProtection="1">
      <alignment horizontal="center"/>
      <protection locked="0"/>
    </xf>
    <xf numFmtId="9" fontId="18" fillId="13" borderId="0" xfId="8" applyFont="1" applyFill="1" applyBorder="1" applyAlignment="1" applyProtection="1">
      <alignment horizontal="center"/>
      <protection locked="0"/>
    </xf>
    <xf numFmtId="4" fontId="18" fillId="13" borderId="0" xfId="10" applyNumberFormat="1" applyFont="1" applyFill="1" applyBorder="1" applyAlignment="1" applyProtection="1">
      <alignment horizontal="center"/>
      <protection locked="0"/>
    </xf>
    <xf numFmtId="4" fontId="18" fillId="13" borderId="0" xfId="10" applyNumberFormat="1" applyFont="1" applyFill="1" applyBorder="1" applyAlignment="1" applyProtection="1">
      <alignment horizontal="center"/>
    </xf>
    <xf numFmtId="2" fontId="18" fillId="13" borderId="0" xfId="8" applyNumberFormat="1" applyFont="1" applyFill="1" applyBorder="1" applyAlignment="1" applyProtection="1">
      <alignment horizontal="center"/>
    </xf>
    <xf numFmtId="2" fontId="0" fillId="13" borderId="0" xfId="0" applyNumberFormat="1" applyFill="1" applyBorder="1" applyProtection="1">
      <protection locked="0"/>
    </xf>
    <xf numFmtId="0" fontId="0" fillId="13" borderId="0" xfId="0" applyFill="1" applyBorder="1" applyProtection="1">
      <protection locked="0"/>
    </xf>
    <xf numFmtId="2" fontId="18" fillId="13" borderId="0" xfId="8" applyNumberFormat="1" applyFont="1" applyFill="1" applyBorder="1" applyAlignment="1" applyProtection="1">
      <alignment horizontal="center"/>
      <protection locked="0"/>
    </xf>
    <xf numFmtId="0" fontId="19" fillId="13" borderId="0" xfId="0" applyFont="1" applyFill="1" applyBorder="1" applyAlignment="1" applyProtection="1">
      <alignment horizontal="left"/>
      <protection locked="0"/>
    </xf>
    <xf numFmtId="0" fontId="3" fillId="13" borderId="0" xfId="0" applyFont="1" applyFill="1" applyBorder="1" applyProtection="1">
      <protection locked="0"/>
    </xf>
    <xf numFmtId="0" fontId="0" fillId="13" borderId="0" xfId="0" applyFill="1" applyBorder="1" applyAlignment="1" applyProtection="1">
      <alignment horizontal="left"/>
      <protection locked="0"/>
    </xf>
    <xf numFmtId="14" fontId="0" fillId="13" borderId="0" xfId="0" applyNumberFormat="1" applyFill="1" applyBorder="1" applyAlignment="1" applyProtection="1">
      <alignment horizontal="center"/>
      <protection locked="0"/>
    </xf>
    <xf numFmtId="9" fontId="0" fillId="13" borderId="0" xfId="8" applyFont="1" applyFill="1" applyBorder="1" applyAlignment="1" applyProtection="1">
      <alignment horizontal="center"/>
      <protection locked="0"/>
    </xf>
    <xf numFmtId="165" fontId="0" fillId="13" borderId="0" xfId="10" applyFont="1" applyFill="1" applyBorder="1" applyAlignment="1" applyProtection="1">
      <alignment horizontal="center"/>
      <protection locked="0"/>
    </xf>
    <xf numFmtId="0" fontId="6" fillId="0" borderId="0" xfId="5" applyFill="1" applyAlignment="1" applyProtection="1">
      <alignment horizontal="right"/>
    </xf>
    <xf numFmtId="0" fontId="0" fillId="0" borderId="0" xfId="0" applyFont="1" applyFill="1" applyAlignment="1" applyProtection="1">
      <alignment horizontal="right"/>
    </xf>
    <xf numFmtId="170" fontId="14" fillId="14" borderId="36" xfId="0" applyNumberFormat="1" applyFont="1" applyFill="1" applyBorder="1" applyAlignment="1" applyProtection="1">
      <alignment horizontal="center" vertical="center"/>
      <protection locked="0"/>
    </xf>
    <xf numFmtId="170" fontId="14" fillId="14" borderId="37" xfId="0" applyNumberFormat="1" applyFont="1" applyFill="1" applyBorder="1" applyAlignment="1" applyProtection="1">
      <alignment horizontal="center" vertical="center"/>
      <protection locked="0"/>
    </xf>
    <xf numFmtId="170" fontId="14" fillId="14" borderId="38" xfId="0" applyNumberFormat="1" applyFont="1" applyFill="1" applyBorder="1" applyAlignment="1" applyProtection="1">
      <alignment horizontal="center" vertical="center"/>
      <protection locked="0"/>
    </xf>
    <xf numFmtId="170" fontId="14" fillId="14" borderId="39" xfId="0" applyNumberFormat="1" applyFont="1" applyFill="1" applyBorder="1" applyAlignment="1" applyProtection="1">
      <alignment horizontal="center" vertical="center"/>
      <protection locked="0"/>
    </xf>
    <xf numFmtId="170" fontId="19" fillId="13" borderId="34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/>
      <protection locked="0"/>
    </xf>
    <xf numFmtId="0" fontId="5" fillId="14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/>
    </xf>
    <xf numFmtId="0" fontId="0" fillId="15" borderId="0" xfId="0" applyFill="1" applyBorder="1" applyAlignment="1" applyProtection="1">
      <alignment horizont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9" fillId="13" borderId="0" xfId="0" applyFont="1" applyFill="1" applyBorder="1" applyAlignment="1" applyProtection="1">
      <alignment horizontal="center" wrapText="1"/>
    </xf>
    <xf numFmtId="0" fontId="0" fillId="13" borderId="0" xfId="0" applyFill="1" applyBorder="1" applyAlignment="1" applyProtection="1">
      <alignment horizontal="center"/>
      <protection locked="0"/>
    </xf>
    <xf numFmtId="0" fontId="0" fillId="15" borderId="35" xfId="0" applyFill="1" applyBorder="1" applyAlignment="1" applyProtection="1">
      <alignment horizontal="center" wrapText="1"/>
      <protection locked="0"/>
    </xf>
    <xf numFmtId="0" fontId="6" fillId="0" borderId="0" xfId="5" applyFill="1" applyAlignment="1" applyProtection="1">
      <alignment horizontal="right"/>
    </xf>
    <xf numFmtId="0" fontId="0" fillId="0" borderId="0" xfId="0" applyFont="1" applyFill="1" applyAlignment="1" applyProtection="1">
      <alignment horizontal="right"/>
    </xf>
    <xf numFmtId="0" fontId="4" fillId="15" borderId="49" xfId="0" applyFont="1" applyFill="1" applyBorder="1" applyAlignment="1" applyProtection="1">
      <alignment horizontal="center" vertical="center"/>
    </xf>
    <xf numFmtId="0" fontId="11" fillId="2" borderId="25" xfId="7" applyFont="1" applyFill="1" applyBorder="1" applyAlignment="1">
      <alignment horizontal="center" vertical="center"/>
    </xf>
    <xf numFmtId="0" fontId="11" fillId="2" borderId="26" xfId="7" applyFont="1" applyFill="1" applyBorder="1" applyAlignment="1">
      <alignment horizontal="center" vertical="center"/>
    </xf>
    <xf numFmtId="0" fontId="9" fillId="2" borderId="0" xfId="7" applyFont="1" applyFill="1" applyBorder="1" applyAlignment="1">
      <alignment horizontal="center" vertical="center"/>
    </xf>
    <xf numFmtId="0" fontId="9" fillId="2" borderId="0" xfId="7" applyFont="1" applyFill="1" applyAlignment="1">
      <alignment horizontal="left" vertical="center" wrapText="1"/>
    </xf>
    <xf numFmtId="0" fontId="2" fillId="0" borderId="0" xfId="7" applyAlignment="1">
      <alignment horizontal="left" vertical="center" wrapText="1"/>
    </xf>
    <xf numFmtId="170" fontId="18" fillId="0" borderId="0" xfId="0" applyNumberFormat="1" applyFont="1" applyBorder="1" applyAlignment="1" applyProtection="1">
      <alignment horizontal="center"/>
      <protection locked="0"/>
    </xf>
    <xf numFmtId="170" fontId="18" fillId="0" borderId="0" xfId="0" applyNumberFormat="1" applyFont="1" applyBorder="1" applyProtection="1">
      <protection locked="0"/>
    </xf>
    <xf numFmtId="0" fontId="18" fillId="0" borderId="0" xfId="0" applyFont="1" applyBorder="1" applyProtection="1">
      <protection locked="0"/>
    </xf>
    <xf numFmtId="170" fontId="24" fillId="0" borderId="34" xfId="0" applyNumberFormat="1" applyFont="1" applyFill="1" applyBorder="1" applyAlignment="1" applyProtection="1">
      <alignment horizontal="center" vertical="center"/>
    </xf>
    <xf numFmtId="2" fontId="18" fillId="18" borderId="34" xfId="0" applyNumberFormat="1" applyFont="1" applyFill="1" applyBorder="1" applyAlignment="1" applyProtection="1">
      <alignment horizontal="center"/>
    </xf>
    <xf numFmtId="0" fontId="18" fillId="0" borderId="0" xfId="0" applyFont="1" applyAlignment="1" applyProtection="1">
      <alignment horizontal="center" vertical="center"/>
    </xf>
    <xf numFmtId="170" fontId="18" fillId="0" borderId="34" xfId="0" applyNumberFormat="1" applyFont="1" applyBorder="1" applyAlignment="1" applyProtection="1">
      <alignment horizontal="center" vertical="center"/>
      <protection locked="0"/>
    </xf>
    <xf numFmtId="170" fontId="18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" fontId="18" fillId="19" borderId="34" xfId="0" applyNumberFormat="1" applyFont="1" applyFill="1" applyBorder="1" applyAlignment="1" applyProtection="1">
      <alignment horizontal="center" vertical="center"/>
    </xf>
    <xf numFmtId="2" fontId="18" fillId="19" borderId="34" xfId="0" applyNumberFormat="1" applyFont="1" applyFill="1" applyBorder="1" applyAlignment="1" applyProtection="1">
      <alignment horizontal="center" vertical="center"/>
    </xf>
    <xf numFmtId="170" fontId="18" fillId="19" borderId="34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left"/>
    </xf>
    <xf numFmtId="0" fontId="0" fillId="14" borderId="0" xfId="0" applyFill="1" applyBorder="1" applyAlignment="1" applyProtection="1">
      <alignment horizontal="left" wrapText="1"/>
      <protection locked="0"/>
    </xf>
    <xf numFmtId="0" fontId="18" fillId="0" borderId="34" xfId="0" applyFont="1" applyFill="1" applyBorder="1" applyAlignment="1" applyProtection="1">
      <alignment horizontal="left" vertical="center"/>
    </xf>
    <xf numFmtId="0" fontId="18" fillId="0" borderId="34" xfId="0" applyFont="1" applyFill="1" applyBorder="1" applyAlignment="1" applyProtection="1">
      <alignment horizontal="left" vertical="center" wrapText="1"/>
      <protection locked="0"/>
    </xf>
    <xf numFmtId="2" fontId="18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4" fontId="6" fillId="13" borderId="0" xfId="5" applyNumberFormat="1" applyFill="1" applyBorder="1" applyAlignment="1" applyProtection="1">
      <alignment horizontal="right"/>
    </xf>
    <xf numFmtId="0" fontId="6" fillId="0" borderId="0" xfId="5" applyFill="1" applyAlignment="1" applyProtection="1">
      <alignment horizontal="right" vertical="center"/>
    </xf>
    <xf numFmtId="0" fontId="0" fillId="0" borderId="0" xfId="0" applyFont="1" applyFill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vertical="center"/>
    </xf>
  </cellXfs>
  <cellStyles count="11">
    <cellStyle name="Col Title" xfId="1"/>
    <cellStyle name="Col Total" xfId="2"/>
    <cellStyle name="Comments" xfId="3"/>
    <cellStyle name="Data" xfId="4"/>
    <cellStyle name="Hiperlink" xfId="5" builtinId="8"/>
    <cellStyle name="Input Cell" xfId="6"/>
    <cellStyle name="Normal" xfId="0" builtinId="0"/>
    <cellStyle name="Normal 2" xfId="7"/>
    <cellStyle name="Porcentagem" xfId="8" builtinId="5"/>
    <cellStyle name="Row Title" xfId="9"/>
    <cellStyle name="Vírgula" xfId="10" builtinId="3"/>
  </cellStyles>
  <dxfs count="88">
    <dxf>
      <font>
        <b/>
        <i val="0"/>
        <color rgb="FFFF00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FF0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FF0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FF0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FF0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FF0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FF0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FF0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FF0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FF0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FF0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FF0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FF0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6"/>
      </font>
      <fill>
        <patternFill>
          <bgColor indexed="13"/>
        </patternFill>
      </fill>
    </dxf>
    <dxf>
      <font>
        <b/>
        <i val="0"/>
        <condense val="0"/>
        <extend val="0"/>
        <color indexed="43"/>
      </font>
      <fill>
        <patternFill>
          <bgColor indexed="58"/>
        </patternFill>
      </fill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b/>
        <i val="0"/>
        <color rgb="FFFF00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FF0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FF0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FF0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FF0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FF0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FF0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FF0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FF0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FF0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FF0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FF0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FF0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6"/>
      </font>
      <fill>
        <patternFill>
          <bgColor indexed="13"/>
        </patternFill>
      </fill>
    </dxf>
    <dxf>
      <font>
        <b/>
        <i val="0"/>
        <condense val="0"/>
        <extend val="0"/>
        <color indexed="43"/>
      </font>
      <fill>
        <patternFill>
          <bgColor indexed="58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18"/>
      </font>
      <fill>
        <patternFill>
          <bgColor indexed="26"/>
        </patternFill>
      </fill>
    </dxf>
    <dxf>
      <font>
        <b/>
        <i val="0"/>
        <condense val="0"/>
        <extend val="0"/>
        <color indexed="43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6"/>
      </font>
      <fill>
        <patternFill>
          <bgColor indexed="13"/>
        </patternFill>
      </fill>
    </dxf>
    <dxf>
      <font>
        <b/>
        <i val="0"/>
        <condense val="0"/>
        <extend val="0"/>
        <color indexed="43"/>
      </font>
      <fill>
        <patternFill>
          <bgColor indexed="58"/>
        </patternFill>
      </fill>
    </dxf>
  </dxfs>
  <tableStyles count="0" defaultTableStyle="TableStyleMedium2" defaultPivotStyle="PivotStyleLight16"/>
  <colors>
    <mruColors>
      <color rgb="FF6495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2060"/>
                </a:solidFill>
                <a:latin typeface="Arial"/>
                <a:ea typeface="Arial"/>
                <a:cs typeface="Arial"/>
              </a:defRPr>
            </a:pPr>
            <a:r>
              <a:rPr lang="pt-BR">
                <a:solidFill>
                  <a:srgbClr val="002060"/>
                </a:solidFill>
              </a:rPr>
              <a:t>Índice</a:t>
            </a:r>
            <a:r>
              <a:rPr lang="pt-BR" baseline="0">
                <a:solidFill>
                  <a:srgbClr val="002060"/>
                </a:solidFill>
              </a:rPr>
              <a:t> de Performance</a:t>
            </a:r>
            <a:endParaRPr lang="pt-BR">
              <a:solidFill>
                <a:srgbClr val="002060"/>
              </a:solidFill>
            </a:endParaRPr>
          </a:p>
        </c:rich>
      </c:tx>
      <c:layout>
        <c:manualLayout>
          <c:xMode val="edge"/>
          <c:yMode val="edge"/>
          <c:x val="0.37864137502745598"/>
          <c:y val="3.14136527191037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45004274442939"/>
          <c:y val="0.18324630752810497"/>
          <c:w val="0.84789777997601257"/>
          <c:h val="0.57068135773038409"/>
        </c:manualLayout>
      </c:layout>
      <c:lineChart>
        <c:grouping val="standard"/>
        <c:varyColors val="0"/>
        <c:ser>
          <c:idx val="0"/>
          <c:order val="0"/>
          <c:tx>
            <c:strRef>
              <c:f>Base!$B$15</c:f>
              <c:strCache>
                <c:ptCount val="1"/>
                <c:pt idx="0">
                  <c:v>IDP - Índice de Desempenho Prazo (CPI)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Base!$C$6:$N$6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Base!$C$15:$N$15</c:f>
              <c:numCache>
                <c:formatCode>0.00</c:formatCode>
                <c:ptCount val="12"/>
                <c:pt idx="0">
                  <c:v>1</c:v>
                </c:pt>
                <c:pt idx="1">
                  <c:v>0.97560975609756095</c:v>
                </c:pt>
                <c:pt idx="2">
                  <c:v>0.95238095238095233</c:v>
                </c:pt>
                <c:pt idx="3">
                  <c:v>0.75</c:v>
                </c:pt>
                <c:pt idx="4">
                  <c:v>0.9375</c:v>
                </c:pt>
                <c:pt idx="5">
                  <c:v>0.8</c:v>
                </c:pt>
                <c:pt idx="6">
                  <c:v>0.9375</c:v>
                </c:pt>
                <c:pt idx="7">
                  <c:v>0.88888888888888884</c:v>
                </c:pt>
                <c:pt idx="8">
                  <c:v>0.94915254237288138</c:v>
                </c:pt>
                <c:pt idx="9">
                  <c:v>0.91803278688524592</c:v>
                </c:pt>
                <c:pt idx="10">
                  <c:v>0.94915254237288138</c:v>
                </c:pt>
                <c:pt idx="11">
                  <c:v>0.91803278688524592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Base!$B$16</c:f>
              <c:strCache>
                <c:ptCount val="1"/>
                <c:pt idx="0">
                  <c:v>IDC - Índice de Desempnho de Custos(SPI)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Base!$C$6:$N$6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Base!$C$16:$N$16</c:f>
              <c:numCache>
                <c:formatCode>0.00</c:formatCode>
                <c:ptCount val="12"/>
                <c:pt idx="0">
                  <c:v>1</c:v>
                </c:pt>
                <c:pt idx="1">
                  <c:v>0.90909090909090906</c:v>
                </c:pt>
                <c:pt idx="2">
                  <c:v>0.92307692307692313</c:v>
                </c:pt>
                <c:pt idx="3">
                  <c:v>0.81818181818181823</c:v>
                </c:pt>
                <c:pt idx="4">
                  <c:v>1.0344827586206897</c:v>
                </c:pt>
                <c:pt idx="5">
                  <c:v>0.86486486486486491</c:v>
                </c:pt>
                <c:pt idx="6">
                  <c:v>0.95744680851063835</c:v>
                </c:pt>
                <c:pt idx="7">
                  <c:v>0.94117647058823528</c:v>
                </c:pt>
                <c:pt idx="8">
                  <c:v>0.96551724137931039</c:v>
                </c:pt>
                <c:pt idx="9">
                  <c:v>0.93333333333333335</c:v>
                </c:pt>
                <c:pt idx="10">
                  <c:v>0.96551724137931039</c:v>
                </c:pt>
                <c:pt idx="11">
                  <c:v>0.93333333333333335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507448"/>
        <c:axId val="248707600"/>
      </c:lineChart>
      <c:catAx>
        <c:axId val="244507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206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48707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707600"/>
        <c:scaling>
          <c:orientation val="minMax"/>
          <c:min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206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>
                    <a:solidFill>
                      <a:srgbClr val="002060"/>
                    </a:solidFill>
                  </a:rPr>
                  <a:t>Eficiência</a:t>
                </a:r>
              </a:p>
            </c:rich>
          </c:tx>
          <c:layout>
            <c:manualLayout>
              <c:xMode val="edge"/>
              <c:yMode val="edge"/>
              <c:x val="1.0551932367149755E-2"/>
              <c:y val="0.3797138849118311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206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44507448"/>
        <c:crosses val="autoZero"/>
        <c:crossBetween val="between"/>
        <c:maj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3484782608695652E-2"/>
          <c:y val="0.8552563531236097"/>
          <c:w val="0.97842621614045822"/>
          <c:h val="0.1290378967274095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206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2500000000000001E-2"/>
          <c:y val="2.8635062592484582E-2"/>
          <c:w val="0.97750119323876128"/>
          <c:h val="0.84722605263514827"/>
        </c:manualLayout>
      </c:layout>
      <c:scatterChart>
        <c:scatterStyle val="lineMarker"/>
        <c:varyColors val="0"/>
        <c:ser>
          <c:idx val="0"/>
          <c:order val="0"/>
          <c:tx>
            <c:strRef>
              <c:f>Apoio!$L$18</c:f>
              <c:strCache>
                <c:ptCount val="1"/>
                <c:pt idx="0">
                  <c:v>Agulha</c:v>
                </c:pt>
              </c:strCache>
            </c:strRef>
          </c:tx>
          <c:spPr>
            <a:ln w="38100">
              <a:solidFill>
                <a:srgbClr val="333333"/>
              </a:solidFill>
              <a:prstDash val="solid"/>
            </a:ln>
          </c:spPr>
          <c:marker>
            <c:symbol val="none"/>
          </c:marker>
          <c:dPt>
            <c:idx val="0"/>
            <c:marker>
              <c:symbol val="circle"/>
              <c:size val="10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</c:dPt>
          <c:xVal>
            <c:numRef>
              <c:f>Apoio!$L$20:$L$21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Apoio!$M$20:$M$21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44984"/>
        <c:axId val="211345376"/>
      </c:scatterChart>
      <c:valAx>
        <c:axId val="211344984"/>
        <c:scaling>
          <c:orientation val="minMax"/>
          <c:max val="1.25"/>
          <c:min val="-1.25"/>
        </c:scaling>
        <c:delete val="0"/>
        <c:axPos val="b"/>
        <c:numFmt formatCode="#,##0.00" sourceLinked="1"/>
        <c:majorTickMark val="none"/>
        <c:minorTickMark val="none"/>
        <c:tickLblPos val="none"/>
        <c:spPr>
          <a:ln w="9525">
            <a:noFill/>
          </a:ln>
        </c:spPr>
        <c:crossAx val="211345376"/>
        <c:crosses val="autoZero"/>
        <c:crossBetween val="midCat"/>
      </c:valAx>
      <c:valAx>
        <c:axId val="211345376"/>
        <c:scaling>
          <c:orientation val="minMax"/>
          <c:max val="1.25"/>
          <c:min val="0"/>
        </c:scaling>
        <c:delete val="0"/>
        <c:axPos val="l"/>
        <c:numFmt formatCode="#,##0.00" sourceLinked="1"/>
        <c:majorTickMark val="none"/>
        <c:minorTickMark val="none"/>
        <c:tickLblPos val="none"/>
        <c:spPr>
          <a:ln w="9525">
            <a:noFill/>
          </a:ln>
        </c:spPr>
        <c:crossAx val="21134498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rebuchet MS"/>
          <a:ea typeface="Trebuchet MS"/>
          <a:cs typeface="Trebuchet MS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2060"/>
                </a:solidFill>
                <a:latin typeface="Arial"/>
                <a:ea typeface="Arial"/>
                <a:cs typeface="Arial"/>
              </a:defRPr>
            </a:pPr>
            <a:r>
              <a:rPr lang="pt-BR">
                <a:solidFill>
                  <a:srgbClr val="002060"/>
                </a:solidFill>
              </a:rPr>
              <a:t>Análise</a:t>
            </a:r>
            <a:r>
              <a:rPr lang="pt-BR" baseline="0">
                <a:solidFill>
                  <a:srgbClr val="002060"/>
                </a:solidFill>
              </a:rPr>
              <a:t> de Variação</a:t>
            </a:r>
            <a:endParaRPr lang="pt-BR">
              <a:solidFill>
                <a:srgbClr val="002060"/>
              </a:solidFill>
            </a:endParaRPr>
          </a:p>
        </c:rich>
      </c:tx>
      <c:layout>
        <c:manualLayout>
          <c:xMode val="edge"/>
          <c:yMode val="edge"/>
          <c:x val="0.38511387716467743"/>
          <c:y val="3.14136527191037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77692148456697"/>
          <c:y val="0.18324630752810497"/>
          <c:w val="0.83657090123587496"/>
          <c:h val="0.57068135773038409"/>
        </c:manualLayout>
      </c:layout>
      <c:lineChart>
        <c:grouping val="standard"/>
        <c:varyColors val="0"/>
        <c:ser>
          <c:idx val="0"/>
          <c:order val="0"/>
          <c:tx>
            <c:strRef>
              <c:f>Base!$B$13</c:f>
              <c:strCache>
                <c:ptCount val="1"/>
                <c:pt idx="0">
                  <c:v>VC - Variação de Custos (CV)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Base!$C$6:$N$6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Base!$C$13:$N$13</c:f>
              <c:numCache>
                <c:formatCode>0</c:formatCode>
                <c:ptCount val="12"/>
                <c:pt idx="0">
                  <c:v>0</c:v>
                </c:pt>
                <c:pt idx="1">
                  <c:v>-5</c:v>
                </c:pt>
                <c:pt idx="2">
                  <c:v>-15</c:v>
                </c:pt>
                <c:pt idx="3">
                  <c:v>-150</c:v>
                </c:pt>
                <c:pt idx="4">
                  <c:v>-50</c:v>
                </c:pt>
                <c:pt idx="5">
                  <c:v>-200</c:v>
                </c:pt>
                <c:pt idx="6">
                  <c:v>-75</c:v>
                </c:pt>
                <c:pt idx="7">
                  <c:v>-150</c:v>
                </c:pt>
                <c:pt idx="8">
                  <c:v>-75</c:v>
                </c:pt>
                <c:pt idx="9">
                  <c:v>-125</c:v>
                </c:pt>
                <c:pt idx="10">
                  <c:v>-75</c:v>
                </c:pt>
                <c:pt idx="11">
                  <c:v>-125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Base!$B$14</c:f>
              <c:strCache>
                <c:ptCount val="1"/>
                <c:pt idx="0">
                  <c:v>VPR - Variação de Prazo (SV)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Base!$C$6:$N$6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Base!$C$14:$N$14</c:f>
              <c:numCache>
                <c:formatCode>0</c:formatCode>
                <c:ptCount val="12"/>
                <c:pt idx="0">
                  <c:v>0</c:v>
                </c:pt>
                <c:pt idx="1">
                  <c:v>-20</c:v>
                </c:pt>
                <c:pt idx="2">
                  <c:v>-25</c:v>
                </c:pt>
                <c:pt idx="3">
                  <c:v>-100</c:v>
                </c:pt>
                <c:pt idx="4">
                  <c:v>25</c:v>
                </c:pt>
                <c:pt idx="5">
                  <c:v>-125</c:v>
                </c:pt>
                <c:pt idx="6">
                  <c:v>-50</c:v>
                </c:pt>
                <c:pt idx="7">
                  <c:v>-75</c:v>
                </c:pt>
                <c:pt idx="8">
                  <c:v>-50</c:v>
                </c:pt>
                <c:pt idx="9">
                  <c:v>-100</c:v>
                </c:pt>
                <c:pt idx="10">
                  <c:v>-50</c:v>
                </c:pt>
                <c:pt idx="11">
                  <c:v>-100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Base!$B$19</c:f>
              <c:strCache>
                <c:ptCount val="1"/>
                <c:pt idx="0">
                  <c:v>VNT - Variação no Término (VAC)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cat>
            <c:strRef>
              <c:f>Base!$C$6:$N$6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Base!$C$19:$N$19</c:f>
              <c:numCache>
                <c:formatCode>0</c:formatCode>
                <c:ptCount val="12"/>
                <c:pt idx="0">
                  <c:v>0</c:v>
                </c:pt>
                <c:pt idx="1">
                  <c:v>-30.75</c:v>
                </c:pt>
                <c:pt idx="2">
                  <c:v>-61.5</c:v>
                </c:pt>
                <c:pt idx="3">
                  <c:v>-410</c:v>
                </c:pt>
                <c:pt idx="4">
                  <c:v>-93.333333333333258</c:v>
                </c:pt>
                <c:pt idx="5">
                  <c:v>-350</c:v>
                </c:pt>
                <c:pt idx="6">
                  <c:v>-93.333333333333258</c:v>
                </c:pt>
                <c:pt idx="7">
                  <c:v>-175</c:v>
                </c:pt>
                <c:pt idx="8">
                  <c:v>-75</c:v>
                </c:pt>
                <c:pt idx="9">
                  <c:v>-125</c:v>
                </c:pt>
                <c:pt idx="10">
                  <c:v>-75</c:v>
                </c:pt>
                <c:pt idx="11">
                  <c:v>-125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339240"/>
        <c:axId val="338939312"/>
      </c:lineChart>
      <c:catAx>
        <c:axId val="248339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206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38939312"/>
        <c:crossesAt val="-450"/>
        <c:auto val="1"/>
        <c:lblAlgn val="ctr"/>
        <c:lblOffset val="100"/>
        <c:tickLblSkip val="1"/>
        <c:tickMarkSkip val="1"/>
        <c:noMultiLvlLbl val="0"/>
      </c:catAx>
      <c:valAx>
        <c:axId val="338939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206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>
                    <a:solidFill>
                      <a:srgbClr val="002060"/>
                    </a:solidFill>
                  </a:rPr>
                  <a:t>R$ (000)</a:t>
                </a:r>
              </a:p>
            </c:rich>
          </c:tx>
          <c:layout>
            <c:manualLayout>
              <c:xMode val="edge"/>
              <c:yMode val="edge"/>
              <c:x val="1.9754830917874392E-2"/>
              <c:y val="0.4109951904279510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206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4833924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4193478260869568E-2"/>
          <c:y val="0.8552563531236097"/>
          <c:w val="0.97161473429951706"/>
          <c:h val="0.1341412107069938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206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2060"/>
                </a:solidFill>
                <a:latin typeface="Arial"/>
                <a:ea typeface="Arial"/>
                <a:cs typeface="Arial"/>
              </a:defRPr>
            </a:pPr>
            <a:r>
              <a:rPr lang="pt-BR">
                <a:solidFill>
                  <a:srgbClr val="002060"/>
                </a:solidFill>
              </a:rPr>
              <a:t>Análise do Valor Agregado</a:t>
            </a:r>
          </a:p>
        </c:rich>
      </c:tx>
      <c:layout>
        <c:manualLayout>
          <c:xMode val="edge"/>
          <c:yMode val="edge"/>
          <c:x val="0.25637391304347829"/>
          <c:y val="2.6308490110950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10380022470454"/>
          <c:y val="0.18324630752810497"/>
          <c:w val="0.82524402249573736"/>
          <c:h val="0.51570746547195256"/>
        </c:manualLayout>
      </c:layout>
      <c:lineChart>
        <c:grouping val="standard"/>
        <c:varyColors val="0"/>
        <c:ser>
          <c:idx val="0"/>
          <c:order val="0"/>
          <c:tx>
            <c:strRef>
              <c:f>Base!$B$9</c:f>
              <c:strCache>
                <c:ptCount val="1"/>
                <c:pt idx="0">
                  <c:v>ONT - Orçamento no Término (BAC)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Base!$C$6:$N$6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Base!$C$9:$N$9</c:f>
              <c:numCache>
                <c:formatCode>_-[$R$-416]\ * #,##0.00_-;\-[$R$-416]\ * #,##0.00_-;_-[$R$-416]\ * "-"??_-;_-@_-</c:formatCode>
                <c:ptCount val="12"/>
                <c:pt idx="0">
                  <c:v>1000</c:v>
                </c:pt>
                <c:pt idx="1">
                  <c:v>1230</c:v>
                </c:pt>
                <c:pt idx="2">
                  <c:v>1230</c:v>
                </c:pt>
                <c:pt idx="3">
                  <c:v>1230</c:v>
                </c:pt>
                <c:pt idx="4">
                  <c:v>1400</c:v>
                </c:pt>
                <c:pt idx="5">
                  <c:v>1400</c:v>
                </c:pt>
                <c:pt idx="6">
                  <c:v>1400</c:v>
                </c:pt>
                <c:pt idx="7">
                  <c:v>1400</c:v>
                </c:pt>
                <c:pt idx="8">
                  <c:v>1400</c:v>
                </c:pt>
                <c:pt idx="9">
                  <c:v>1400</c:v>
                </c:pt>
                <c:pt idx="10">
                  <c:v>1400</c:v>
                </c:pt>
                <c:pt idx="11">
                  <c:v>1400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Base!$B$11</c:f>
              <c:strCache>
                <c:ptCount val="1"/>
                <c:pt idx="0">
                  <c:v>CR - Custo Real (AC)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Base!$C$6:$N$6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Base!$C$11:$N$11</c:f>
              <c:numCache>
                <c:formatCode>_-[$R$-416]\ * #,##0.00_-;\-[$R$-416]\ * #,##0.00_-;_-[$R$-416]\ * "-"??_-;_-@_-</c:formatCode>
                <c:ptCount val="12"/>
                <c:pt idx="0">
                  <c:v>100</c:v>
                </c:pt>
                <c:pt idx="1">
                  <c:v>205</c:v>
                </c:pt>
                <c:pt idx="2">
                  <c:v>315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1350</c:v>
                </c:pt>
                <c:pt idx="8">
                  <c:v>1475</c:v>
                </c:pt>
                <c:pt idx="9">
                  <c:v>1525</c:v>
                </c:pt>
                <c:pt idx="10">
                  <c:v>1475</c:v>
                </c:pt>
                <c:pt idx="11">
                  <c:v>1525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Base!$B$10</c:f>
              <c:strCache>
                <c:ptCount val="1"/>
                <c:pt idx="0">
                  <c:v>VA - Valor Agregado (EV)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cat>
            <c:strRef>
              <c:f>Base!$C$6:$N$6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Base!$C$10:$N$10</c:f>
              <c:numCache>
                <c:formatCode>_-[$R$-416]\ * #,##0.00_-;\-[$R$-416]\ * #,##0.00_-;_-[$R$-416]\ * "-"??_-;_-@_-</c:formatCode>
                <c:ptCount val="12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450</c:v>
                </c:pt>
                <c:pt idx="4">
                  <c:v>750</c:v>
                </c:pt>
                <c:pt idx="5">
                  <c:v>800</c:v>
                </c:pt>
                <c:pt idx="6">
                  <c:v>1125</c:v>
                </c:pt>
                <c:pt idx="7">
                  <c:v>1200</c:v>
                </c:pt>
                <c:pt idx="8">
                  <c:v>1400</c:v>
                </c:pt>
                <c:pt idx="9">
                  <c:v>1400</c:v>
                </c:pt>
                <c:pt idx="10">
                  <c:v>1400</c:v>
                </c:pt>
                <c:pt idx="11">
                  <c:v>1400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Base!$B$12</c:f>
              <c:strCache>
                <c:ptCount val="1"/>
                <c:pt idx="0">
                  <c:v>VP - Valor Planejado (PV)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Base!$C$6:$N$6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Base!$C$12:$N$12</c:f>
              <c:numCache>
                <c:formatCode>_-[$R$-416]\ * #,##0.00_-;\-[$R$-416]\ * #,##0.00_-;_-[$R$-416]\ * "-"??_-;_-@_-</c:formatCode>
                <c:ptCount val="12"/>
                <c:pt idx="0">
                  <c:v>100</c:v>
                </c:pt>
                <c:pt idx="1">
                  <c:v>220</c:v>
                </c:pt>
                <c:pt idx="2">
                  <c:v>325</c:v>
                </c:pt>
                <c:pt idx="3">
                  <c:v>550</c:v>
                </c:pt>
                <c:pt idx="4">
                  <c:v>725</c:v>
                </c:pt>
                <c:pt idx="5">
                  <c:v>925</c:v>
                </c:pt>
                <c:pt idx="6">
                  <c:v>1175</c:v>
                </c:pt>
                <c:pt idx="7">
                  <c:v>1275</c:v>
                </c:pt>
                <c:pt idx="8">
                  <c:v>1450</c:v>
                </c:pt>
                <c:pt idx="9">
                  <c:v>1500</c:v>
                </c:pt>
                <c:pt idx="10">
                  <c:v>1450</c:v>
                </c:pt>
                <c:pt idx="11">
                  <c:v>1500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940096"/>
        <c:axId val="338940488"/>
      </c:lineChart>
      <c:catAx>
        <c:axId val="33894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206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38940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8940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[$R$-416]\ * #,##0.00_-;\-[$R$-416]\ * #,##0.00_-;_-[$R$-416]\ 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206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3894009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9434057971014487E-2"/>
          <c:y val="0.87172884803012185"/>
          <c:w val="0.96935169082125605"/>
          <c:h val="0.112565719860933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206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2060"/>
                </a:solidFill>
                <a:latin typeface="Arial"/>
                <a:ea typeface="Arial"/>
                <a:cs typeface="Arial"/>
              </a:defRPr>
            </a:pPr>
            <a:r>
              <a:rPr lang="pt-BR">
                <a:solidFill>
                  <a:srgbClr val="002060"/>
                </a:solidFill>
              </a:rPr>
              <a:t>Índice</a:t>
            </a:r>
            <a:r>
              <a:rPr lang="pt-BR" baseline="0">
                <a:solidFill>
                  <a:srgbClr val="002060"/>
                </a:solidFill>
              </a:rPr>
              <a:t> de Performance</a:t>
            </a:r>
            <a:endParaRPr lang="pt-BR">
              <a:solidFill>
                <a:srgbClr val="002060"/>
              </a:solidFill>
            </a:endParaRPr>
          </a:p>
        </c:rich>
      </c:tx>
      <c:layout>
        <c:manualLayout>
          <c:xMode val="edge"/>
          <c:yMode val="edge"/>
          <c:x val="0.37864137502745598"/>
          <c:y val="3.14136527191037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45004274442939"/>
          <c:y val="0.18324630752810497"/>
          <c:w val="0.84789777997601257"/>
          <c:h val="0.57068135773038409"/>
        </c:manualLayout>
      </c:layout>
      <c:lineChart>
        <c:grouping val="standard"/>
        <c:varyColors val="0"/>
        <c:ser>
          <c:idx val="0"/>
          <c:order val="0"/>
          <c:tx>
            <c:strRef>
              <c:f>Base!$B$15</c:f>
              <c:strCache>
                <c:ptCount val="1"/>
                <c:pt idx="0">
                  <c:v>IDP - Índice de Desempenho Prazo (CPI)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Base!$C$6:$N$6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Base!$C$15:$N$15</c:f>
              <c:numCache>
                <c:formatCode>0.00</c:formatCode>
                <c:ptCount val="12"/>
                <c:pt idx="0">
                  <c:v>1</c:v>
                </c:pt>
                <c:pt idx="1">
                  <c:v>0.97560975609756095</c:v>
                </c:pt>
                <c:pt idx="2">
                  <c:v>0.95238095238095233</c:v>
                </c:pt>
                <c:pt idx="3">
                  <c:v>0.75</c:v>
                </c:pt>
                <c:pt idx="4">
                  <c:v>0.9375</c:v>
                </c:pt>
                <c:pt idx="5">
                  <c:v>0.8</c:v>
                </c:pt>
                <c:pt idx="6">
                  <c:v>0.9375</c:v>
                </c:pt>
                <c:pt idx="7">
                  <c:v>0.88888888888888884</c:v>
                </c:pt>
                <c:pt idx="8">
                  <c:v>0.94915254237288138</c:v>
                </c:pt>
                <c:pt idx="9">
                  <c:v>0.91803278688524592</c:v>
                </c:pt>
                <c:pt idx="10">
                  <c:v>0.94915254237288138</c:v>
                </c:pt>
                <c:pt idx="11">
                  <c:v>0.91803278688524592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Base!$B$16</c:f>
              <c:strCache>
                <c:ptCount val="1"/>
                <c:pt idx="0">
                  <c:v>IDC - Índice de Desempnho de Custos(SPI)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Base!$C$6:$N$6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Base!$C$16:$N$16</c:f>
              <c:numCache>
                <c:formatCode>0.00</c:formatCode>
                <c:ptCount val="12"/>
                <c:pt idx="0">
                  <c:v>1</c:v>
                </c:pt>
                <c:pt idx="1">
                  <c:v>0.90909090909090906</c:v>
                </c:pt>
                <c:pt idx="2">
                  <c:v>0.92307692307692313</c:v>
                </c:pt>
                <c:pt idx="3">
                  <c:v>0.81818181818181823</c:v>
                </c:pt>
                <c:pt idx="4">
                  <c:v>1.0344827586206897</c:v>
                </c:pt>
                <c:pt idx="5">
                  <c:v>0.86486486486486491</c:v>
                </c:pt>
                <c:pt idx="6">
                  <c:v>0.95744680851063835</c:v>
                </c:pt>
                <c:pt idx="7">
                  <c:v>0.94117647058823528</c:v>
                </c:pt>
                <c:pt idx="8">
                  <c:v>0.96551724137931039</c:v>
                </c:pt>
                <c:pt idx="9">
                  <c:v>0.93333333333333335</c:v>
                </c:pt>
                <c:pt idx="10">
                  <c:v>0.96551724137931039</c:v>
                </c:pt>
                <c:pt idx="11">
                  <c:v>0.93333333333333335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953328"/>
        <c:axId val="209876120"/>
      </c:lineChart>
      <c:catAx>
        <c:axId val="20995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206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09876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876120"/>
        <c:scaling>
          <c:orientation val="minMax"/>
          <c:min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206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>
                    <a:solidFill>
                      <a:srgbClr val="002060"/>
                    </a:solidFill>
                  </a:rPr>
                  <a:t>Eficiência</a:t>
                </a:r>
              </a:p>
            </c:rich>
          </c:tx>
          <c:layout>
            <c:manualLayout>
              <c:xMode val="edge"/>
              <c:yMode val="edge"/>
              <c:x val="1.0551932367149755E-2"/>
              <c:y val="0.3797138849118311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206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09953328"/>
        <c:crosses val="autoZero"/>
        <c:crossBetween val="between"/>
        <c:maj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3484782608695652E-2"/>
          <c:y val="0.8552563531236097"/>
          <c:w val="0.97842621614045822"/>
          <c:h val="0.1290378967274095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206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2060"/>
                </a:solidFill>
                <a:latin typeface="Arial"/>
                <a:ea typeface="Arial"/>
                <a:cs typeface="Arial"/>
              </a:defRPr>
            </a:pPr>
            <a:r>
              <a:rPr lang="pt-BR">
                <a:solidFill>
                  <a:srgbClr val="002060"/>
                </a:solidFill>
              </a:rPr>
              <a:t>Análise</a:t>
            </a:r>
            <a:r>
              <a:rPr lang="pt-BR" baseline="0">
                <a:solidFill>
                  <a:srgbClr val="002060"/>
                </a:solidFill>
              </a:rPr>
              <a:t> de Variação</a:t>
            </a:r>
            <a:endParaRPr lang="pt-BR">
              <a:solidFill>
                <a:srgbClr val="002060"/>
              </a:solidFill>
            </a:endParaRPr>
          </a:p>
        </c:rich>
      </c:tx>
      <c:layout>
        <c:manualLayout>
          <c:xMode val="edge"/>
          <c:yMode val="edge"/>
          <c:x val="0.38511387716467743"/>
          <c:y val="3.14136527191037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77692148456697"/>
          <c:y val="0.18324630752810497"/>
          <c:w val="0.83657090123587496"/>
          <c:h val="0.57068135773038409"/>
        </c:manualLayout>
      </c:layout>
      <c:lineChart>
        <c:grouping val="standard"/>
        <c:varyColors val="0"/>
        <c:ser>
          <c:idx val="0"/>
          <c:order val="0"/>
          <c:tx>
            <c:strRef>
              <c:f>Base!$B$13</c:f>
              <c:strCache>
                <c:ptCount val="1"/>
                <c:pt idx="0">
                  <c:v>VC - Variação de Custos (CV)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Base!$C$6:$N$6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Base!$C$13:$N$13</c:f>
              <c:numCache>
                <c:formatCode>0</c:formatCode>
                <c:ptCount val="12"/>
                <c:pt idx="0">
                  <c:v>0</c:v>
                </c:pt>
                <c:pt idx="1">
                  <c:v>-5</c:v>
                </c:pt>
                <c:pt idx="2">
                  <c:v>-15</c:v>
                </c:pt>
                <c:pt idx="3">
                  <c:v>-150</c:v>
                </c:pt>
                <c:pt idx="4">
                  <c:v>-50</c:v>
                </c:pt>
                <c:pt idx="5">
                  <c:v>-200</c:v>
                </c:pt>
                <c:pt idx="6">
                  <c:v>-75</c:v>
                </c:pt>
                <c:pt idx="7">
                  <c:v>-150</c:v>
                </c:pt>
                <c:pt idx="8">
                  <c:v>-75</c:v>
                </c:pt>
                <c:pt idx="9">
                  <c:v>-125</c:v>
                </c:pt>
                <c:pt idx="10">
                  <c:v>-75</c:v>
                </c:pt>
                <c:pt idx="11">
                  <c:v>-125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Base!$B$14</c:f>
              <c:strCache>
                <c:ptCount val="1"/>
                <c:pt idx="0">
                  <c:v>VPR - Variação de Prazo (SV)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Base!$C$6:$N$6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Base!$C$14:$N$14</c:f>
              <c:numCache>
                <c:formatCode>0</c:formatCode>
                <c:ptCount val="12"/>
                <c:pt idx="0">
                  <c:v>0</c:v>
                </c:pt>
                <c:pt idx="1">
                  <c:v>-20</c:v>
                </c:pt>
                <c:pt idx="2">
                  <c:v>-25</c:v>
                </c:pt>
                <c:pt idx="3">
                  <c:v>-100</c:v>
                </c:pt>
                <c:pt idx="4">
                  <c:v>25</c:v>
                </c:pt>
                <c:pt idx="5">
                  <c:v>-125</c:v>
                </c:pt>
                <c:pt idx="6">
                  <c:v>-50</c:v>
                </c:pt>
                <c:pt idx="7">
                  <c:v>-75</c:v>
                </c:pt>
                <c:pt idx="8">
                  <c:v>-50</c:v>
                </c:pt>
                <c:pt idx="9">
                  <c:v>-100</c:v>
                </c:pt>
                <c:pt idx="10">
                  <c:v>-50</c:v>
                </c:pt>
                <c:pt idx="11">
                  <c:v>-100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Base!$B$19</c:f>
              <c:strCache>
                <c:ptCount val="1"/>
                <c:pt idx="0">
                  <c:v>VNT - Variação no Término (VAC)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cat>
            <c:strRef>
              <c:f>Base!$C$6:$N$6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Base!$C$19:$N$19</c:f>
              <c:numCache>
                <c:formatCode>0</c:formatCode>
                <c:ptCount val="12"/>
                <c:pt idx="0">
                  <c:v>0</c:v>
                </c:pt>
                <c:pt idx="1">
                  <c:v>-30.75</c:v>
                </c:pt>
                <c:pt idx="2">
                  <c:v>-61.5</c:v>
                </c:pt>
                <c:pt idx="3">
                  <c:v>-410</c:v>
                </c:pt>
                <c:pt idx="4">
                  <c:v>-93.333333333333258</c:v>
                </c:pt>
                <c:pt idx="5">
                  <c:v>-350</c:v>
                </c:pt>
                <c:pt idx="6">
                  <c:v>-93.333333333333258</c:v>
                </c:pt>
                <c:pt idx="7">
                  <c:v>-175</c:v>
                </c:pt>
                <c:pt idx="8">
                  <c:v>-75</c:v>
                </c:pt>
                <c:pt idx="9">
                  <c:v>-125</c:v>
                </c:pt>
                <c:pt idx="10">
                  <c:v>-75</c:v>
                </c:pt>
                <c:pt idx="11">
                  <c:v>-125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954288"/>
        <c:axId val="210465336"/>
      </c:lineChart>
      <c:catAx>
        <c:axId val="20995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206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10465336"/>
        <c:crossesAt val="-450"/>
        <c:auto val="1"/>
        <c:lblAlgn val="ctr"/>
        <c:lblOffset val="100"/>
        <c:tickLblSkip val="1"/>
        <c:tickMarkSkip val="1"/>
        <c:noMultiLvlLbl val="0"/>
      </c:catAx>
      <c:valAx>
        <c:axId val="210465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206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>
                    <a:solidFill>
                      <a:srgbClr val="002060"/>
                    </a:solidFill>
                  </a:rPr>
                  <a:t>R$ (000)</a:t>
                </a:r>
              </a:p>
            </c:rich>
          </c:tx>
          <c:layout>
            <c:manualLayout>
              <c:xMode val="edge"/>
              <c:yMode val="edge"/>
              <c:x val="1.9754830917874392E-2"/>
              <c:y val="0.4109951904279510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206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0995428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4193478260869568E-2"/>
          <c:y val="0.8552563531236097"/>
          <c:w val="0.97161473429951706"/>
          <c:h val="0.1341412107069938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206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2060"/>
                </a:solidFill>
                <a:latin typeface="Arial"/>
                <a:ea typeface="Arial"/>
                <a:cs typeface="Arial"/>
              </a:defRPr>
            </a:pPr>
            <a:r>
              <a:rPr lang="pt-BR">
                <a:solidFill>
                  <a:srgbClr val="002060"/>
                </a:solidFill>
              </a:rPr>
              <a:t>Análise do Valor Agregado</a:t>
            </a:r>
          </a:p>
        </c:rich>
      </c:tx>
      <c:layout>
        <c:manualLayout>
          <c:xMode val="edge"/>
          <c:yMode val="edge"/>
          <c:x val="0.25637391304347829"/>
          <c:y val="2.6308490110950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10380022470454"/>
          <c:y val="0.18324630752810497"/>
          <c:w val="0.82524402249573736"/>
          <c:h val="0.51570746547195256"/>
        </c:manualLayout>
      </c:layout>
      <c:lineChart>
        <c:grouping val="standard"/>
        <c:varyColors val="0"/>
        <c:ser>
          <c:idx val="0"/>
          <c:order val="0"/>
          <c:tx>
            <c:strRef>
              <c:f>Base!$B$9</c:f>
              <c:strCache>
                <c:ptCount val="1"/>
                <c:pt idx="0">
                  <c:v>ONT - Orçamento no Término (BAC)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Base!$C$6:$N$6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Base!$C$9:$N$9</c:f>
              <c:numCache>
                <c:formatCode>_-[$R$-416]\ * #,##0.00_-;\-[$R$-416]\ * #,##0.00_-;_-[$R$-416]\ * "-"??_-;_-@_-</c:formatCode>
                <c:ptCount val="12"/>
                <c:pt idx="0">
                  <c:v>1000</c:v>
                </c:pt>
                <c:pt idx="1">
                  <c:v>1230</c:v>
                </c:pt>
                <c:pt idx="2">
                  <c:v>1230</c:v>
                </c:pt>
                <c:pt idx="3">
                  <c:v>1230</c:v>
                </c:pt>
                <c:pt idx="4">
                  <c:v>1400</c:v>
                </c:pt>
                <c:pt idx="5">
                  <c:v>1400</c:v>
                </c:pt>
                <c:pt idx="6">
                  <c:v>1400</c:v>
                </c:pt>
                <c:pt idx="7">
                  <c:v>1400</c:v>
                </c:pt>
                <c:pt idx="8">
                  <c:v>1400</c:v>
                </c:pt>
                <c:pt idx="9">
                  <c:v>1400</c:v>
                </c:pt>
                <c:pt idx="10">
                  <c:v>1400</c:v>
                </c:pt>
                <c:pt idx="11">
                  <c:v>1400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Base!$B$11</c:f>
              <c:strCache>
                <c:ptCount val="1"/>
                <c:pt idx="0">
                  <c:v>CR - Custo Real (AC)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Base!$C$6:$N$6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Base!$C$11:$N$11</c:f>
              <c:numCache>
                <c:formatCode>_-[$R$-416]\ * #,##0.00_-;\-[$R$-416]\ * #,##0.00_-;_-[$R$-416]\ * "-"??_-;_-@_-</c:formatCode>
                <c:ptCount val="12"/>
                <c:pt idx="0">
                  <c:v>100</c:v>
                </c:pt>
                <c:pt idx="1">
                  <c:v>205</c:v>
                </c:pt>
                <c:pt idx="2">
                  <c:v>315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1350</c:v>
                </c:pt>
                <c:pt idx="8">
                  <c:v>1475</c:v>
                </c:pt>
                <c:pt idx="9">
                  <c:v>1525</c:v>
                </c:pt>
                <c:pt idx="10">
                  <c:v>1475</c:v>
                </c:pt>
                <c:pt idx="11">
                  <c:v>1525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Base!$B$10</c:f>
              <c:strCache>
                <c:ptCount val="1"/>
                <c:pt idx="0">
                  <c:v>VA - Valor Agregado (EV)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cat>
            <c:strRef>
              <c:f>Base!$C$6:$N$6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Base!$C$10:$N$10</c:f>
              <c:numCache>
                <c:formatCode>_-[$R$-416]\ * #,##0.00_-;\-[$R$-416]\ * #,##0.00_-;_-[$R$-416]\ * "-"??_-;_-@_-</c:formatCode>
                <c:ptCount val="12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450</c:v>
                </c:pt>
                <c:pt idx="4">
                  <c:v>750</c:v>
                </c:pt>
                <c:pt idx="5">
                  <c:v>800</c:v>
                </c:pt>
                <c:pt idx="6">
                  <c:v>1125</c:v>
                </c:pt>
                <c:pt idx="7">
                  <c:v>1200</c:v>
                </c:pt>
                <c:pt idx="8">
                  <c:v>1400</c:v>
                </c:pt>
                <c:pt idx="9">
                  <c:v>1400</c:v>
                </c:pt>
                <c:pt idx="10">
                  <c:v>1400</c:v>
                </c:pt>
                <c:pt idx="11">
                  <c:v>1400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Base!$B$12</c:f>
              <c:strCache>
                <c:ptCount val="1"/>
                <c:pt idx="0">
                  <c:v>VP - Valor Planejado (PV)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Base!$C$6:$N$6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Base!$C$12:$N$12</c:f>
              <c:numCache>
                <c:formatCode>_-[$R$-416]\ * #,##0.00_-;\-[$R$-416]\ * #,##0.00_-;_-[$R$-416]\ * "-"??_-;_-@_-</c:formatCode>
                <c:ptCount val="12"/>
                <c:pt idx="0">
                  <c:v>100</c:v>
                </c:pt>
                <c:pt idx="1">
                  <c:v>220</c:v>
                </c:pt>
                <c:pt idx="2">
                  <c:v>325</c:v>
                </c:pt>
                <c:pt idx="3">
                  <c:v>550</c:v>
                </c:pt>
                <c:pt idx="4">
                  <c:v>725</c:v>
                </c:pt>
                <c:pt idx="5">
                  <c:v>925</c:v>
                </c:pt>
                <c:pt idx="6">
                  <c:v>1175</c:v>
                </c:pt>
                <c:pt idx="7">
                  <c:v>1275</c:v>
                </c:pt>
                <c:pt idx="8">
                  <c:v>1450</c:v>
                </c:pt>
                <c:pt idx="9">
                  <c:v>1500</c:v>
                </c:pt>
                <c:pt idx="10">
                  <c:v>1450</c:v>
                </c:pt>
                <c:pt idx="11">
                  <c:v>1500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041712"/>
        <c:axId val="211005144"/>
      </c:lineChart>
      <c:catAx>
        <c:axId val="21104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206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11005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005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[$R$-416]\ * #,##0.00_-;\-[$R$-416]\ * #,##0.00_-;_-[$R$-416]\ 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206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1104171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9434057971014487E-2"/>
          <c:y val="0.87172884803012185"/>
          <c:w val="0.96935169082125605"/>
          <c:h val="0.112565719860933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206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000042724661527E-2"/>
          <c:y val="1.5625039736530906E-2"/>
          <c:w val="0.93500114135881518"/>
          <c:h val="0.9739608102437598"/>
        </c:manualLayout>
      </c:layout>
      <c:doughnutChart>
        <c:varyColors val="1"/>
        <c:ser>
          <c:idx val="0"/>
          <c:order val="0"/>
          <c:tx>
            <c:strRef>
              <c:f>Apoio!$B$2</c:f>
              <c:strCache>
                <c:ptCount val="1"/>
                <c:pt idx="0">
                  <c:v>Categoria</c:v>
                </c:pt>
              </c:strCache>
            </c:strRef>
          </c:tx>
          <c:dPt>
            <c:idx val="0"/>
            <c:bubble3D val="0"/>
            <c:spPr>
              <a:noFill/>
              <a:ln w="25400">
                <a:noFill/>
              </a:ln>
            </c:spPr>
          </c:dPt>
          <c:dPt>
            <c:idx val="1"/>
            <c:bubble3D val="0"/>
            <c:spPr>
              <a:gradFill flip="none" rotWithShape="1">
                <a:gsLst>
                  <a:gs pos="0">
                    <a:srgbClr val="8E0000"/>
                  </a:gs>
                  <a:gs pos="46000">
                    <a:srgbClr val="C00000"/>
                  </a:gs>
                  <a:gs pos="100000">
                    <a:srgbClr val="C00000"/>
                  </a:gs>
                </a:gsLst>
                <a:path path="circle">
                  <a:fillToRect t="100000" r="100000"/>
                </a:path>
                <a:tileRect l="-100000" b="-100000"/>
              </a:gradFill>
            </c:spPr>
          </c:dPt>
          <c:dPt>
            <c:idx val="2"/>
            <c:bubble3D val="0"/>
            <c:spPr>
              <a:gradFill flip="none" rotWithShape="1">
                <a:gsLst>
                  <a:gs pos="0">
                    <a:srgbClr val="FF0000"/>
                  </a:gs>
                  <a:gs pos="71000">
                    <a:srgbClr val="FF0000"/>
                  </a:gs>
                  <a:gs pos="100000">
                    <a:srgbClr val="FFC000"/>
                  </a:gs>
                </a:gsLst>
                <a:path path="circle">
                  <a:fillToRect r="100000" b="100000"/>
                </a:path>
                <a:tileRect l="-100000" t="-100000"/>
              </a:gradFill>
              <a:ln>
                <a:solidFill>
                  <a:srgbClr val="FF0000"/>
                </a:solidFill>
              </a:ln>
            </c:spPr>
          </c:dPt>
          <c:dPt>
            <c:idx val="3"/>
            <c:bubble3D val="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dPt>
          <c:dPt>
            <c:idx val="4"/>
            <c:bubble3D val="0"/>
            <c:spPr>
              <a:solidFill>
                <a:srgbClr val="0070C0"/>
              </a:solidFill>
              <a:ln>
                <a:solidFill>
                  <a:srgbClr val="00B050"/>
                </a:solidFill>
              </a:ln>
            </c:spPr>
          </c:dPt>
          <c:dPt>
            <c:idx val="5"/>
            <c:bubble3D val="0"/>
            <c:spPr>
              <a:solidFill>
                <a:srgbClr val="00B050"/>
              </a:solidFill>
            </c:spPr>
          </c:dPt>
          <c:cat>
            <c:strRef>
              <c:f>Apoio!$B$11:$B$16</c:f>
              <c:strCache>
                <c:ptCount val="6"/>
                <c:pt idx="0">
                  <c:v>Oculto (ΣAMP)</c:v>
                </c:pt>
                <c:pt idx="1">
                  <c:v>Péssimo</c:v>
                </c:pt>
                <c:pt idx="2">
                  <c:v>Ruim</c:v>
                </c:pt>
                <c:pt idx="3">
                  <c:v>Regular</c:v>
                </c:pt>
                <c:pt idx="4">
                  <c:v>Bom</c:v>
                </c:pt>
                <c:pt idx="5">
                  <c:v>Ótimo</c:v>
                </c:pt>
              </c:strCache>
            </c:strRef>
          </c:cat>
          <c:val>
            <c:numRef>
              <c:f>Apoio!$C$11:$C$16</c:f>
              <c:numCache>
                <c:formatCode>_(* #,##0.00_);_(* \(#,##0.00\);_(* "-"??_);_(@_)</c:formatCode>
                <c:ptCount val="6"/>
                <c:pt idx="0">
                  <c:v>1.2010000000000001</c:v>
                </c:pt>
                <c:pt idx="1">
                  <c:v>0.6</c:v>
                </c:pt>
                <c:pt idx="2">
                  <c:v>0.30000000000000004</c:v>
                </c:pt>
                <c:pt idx="3">
                  <c:v>8.9999999999999969E-2</c:v>
                </c:pt>
                <c:pt idx="4">
                  <c:v>1.0000000000000009E-2</c:v>
                </c:pt>
                <c:pt idx="5">
                  <c:v>0.20099999999999996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40"/>
      </c:doughnut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2.8626947947296064E-2"/>
          <c:y val="0.54794404703988664"/>
          <c:w val="0.9360790427512351"/>
          <c:h val="5.275050000900916E-2"/>
        </c:manualLayout>
      </c:layout>
      <c:overlay val="0"/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zero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5" footer="0.5"/>
    <c:pageSetup paperSize="0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2500000000000001E-2"/>
          <c:y val="2.8635062592484582E-2"/>
          <c:w val="0.97750119323876128"/>
          <c:h val="0.84722605263514827"/>
        </c:manualLayout>
      </c:layout>
      <c:scatterChart>
        <c:scatterStyle val="lineMarker"/>
        <c:varyColors val="0"/>
        <c:ser>
          <c:idx val="0"/>
          <c:order val="0"/>
          <c:tx>
            <c:strRef>
              <c:f>Apoio!$B$18</c:f>
              <c:strCache>
                <c:ptCount val="1"/>
                <c:pt idx="0">
                  <c:v>Agulha</c:v>
                </c:pt>
              </c:strCache>
            </c:strRef>
          </c:tx>
          <c:spPr>
            <a:ln w="38100">
              <a:solidFill>
                <a:srgbClr val="333333"/>
              </a:solidFill>
              <a:prstDash val="solid"/>
            </a:ln>
          </c:spPr>
          <c:marker>
            <c:symbol val="none"/>
          </c:marker>
          <c:dPt>
            <c:idx val="0"/>
            <c:marker>
              <c:symbol val="circle"/>
              <c:size val="10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</c:dPt>
          <c:xVal>
            <c:numRef>
              <c:f>Apoio!$B$20:$B$21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Apoio!$C$20:$C$21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582696"/>
        <c:axId val="145583088"/>
      </c:scatterChart>
      <c:valAx>
        <c:axId val="145582696"/>
        <c:scaling>
          <c:orientation val="minMax"/>
          <c:max val="1.25"/>
          <c:min val="-1.25"/>
        </c:scaling>
        <c:delete val="0"/>
        <c:axPos val="b"/>
        <c:numFmt formatCode="#,##0.00" sourceLinked="1"/>
        <c:majorTickMark val="none"/>
        <c:minorTickMark val="none"/>
        <c:tickLblPos val="none"/>
        <c:spPr>
          <a:ln w="9525">
            <a:noFill/>
          </a:ln>
        </c:spPr>
        <c:crossAx val="145583088"/>
        <c:crosses val="autoZero"/>
        <c:crossBetween val="midCat"/>
      </c:valAx>
      <c:valAx>
        <c:axId val="145583088"/>
        <c:scaling>
          <c:orientation val="minMax"/>
          <c:max val="1.25"/>
          <c:min val="0"/>
        </c:scaling>
        <c:delete val="0"/>
        <c:axPos val="l"/>
        <c:numFmt formatCode="#,##0.00" sourceLinked="1"/>
        <c:majorTickMark val="none"/>
        <c:minorTickMark val="none"/>
        <c:tickLblPos val="none"/>
        <c:spPr>
          <a:ln w="9525">
            <a:noFill/>
          </a:ln>
        </c:spPr>
        <c:crossAx val="14558269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rebuchet MS"/>
          <a:ea typeface="Trebuchet MS"/>
          <a:cs typeface="Trebuchet MS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000042724661527E-2"/>
          <c:y val="1.5625039736530906E-2"/>
          <c:w val="0.93500114135881518"/>
          <c:h val="0.9739608102437598"/>
        </c:manualLayout>
      </c:layout>
      <c:doughnutChart>
        <c:varyColors val="1"/>
        <c:ser>
          <c:idx val="0"/>
          <c:order val="0"/>
          <c:tx>
            <c:strRef>
              <c:f>Apoio!$L$2</c:f>
              <c:strCache>
                <c:ptCount val="1"/>
                <c:pt idx="0">
                  <c:v>Categoria</c:v>
                </c:pt>
              </c:strCache>
            </c:strRef>
          </c:tx>
          <c:dPt>
            <c:idx val="0"/>
            <c:bubble3D val="0"/>
            <c:spPr>
              <a:noFill/>
              <a:ln w="25400">
                <a:noFill/>
              </a:ln>
            </c:spPr>
          </c:dPt>
          <c:dPt>
            <c:idx val="1"/>
            <c:bubble3D val="0"/>
            <c:spPr>
              <a:gradFill flip="none" rotWithShape="1">
                <a:gsLst>
                  <a:gs pos="0">
                    <a:srgbClr val="8E0000"/>
                  </a:gs>
                  <a:gs pos="46000">
                    <a:srgbClr val="C00000"/>
                  </a:gs>
                  <a:gs pos="100000">
                    <a:srgbClr val="C00000"/>
                  </a:gs>
                </a:gsLst>
                <a:path path="circle">
                  <a:fillToRect t="100000" r="100000"/>
                </a:path>
                <a:tileRect l="-100000" b="-100000"/>
              </a:gradFill>
            </c:spPr>
          </c:dPt>
          <c:dPt>
            <c:idx val="2"/>
            <c:bubble3D val="0"/>
            <c:spPr>
              <a:gradFill flip="none" rotWithShape="1">
                <a:gsLst>
                  <a:gs pos="0">
                    <a:srgbClr val="FF0000"/>
                  </a:gs>
                  <a:gs pos="71000">
                    <a:srgbClr val="FF0000"/>
                  </a:gs>
                  <a:gs pos="100000">
                    <a:srgbClr val="FFC000"/>
                  </a:gs>
                </a:gsLst>
                <a:path path="circle">
                  <a:fillToRect r="100000" b="100000"/>
                </a:path>
                <a:tileRect l="-100000" t="-100000"/>
              </a:gradFill>
              <a:ln>
                <a:solidFill>
                  <a:srgbClr val="FF0000"/>
                </a:solidFill>
              </a:ln>
            </c:spPr>
          </c:dPt>
          <c:dPt>
            <c:idx val="3"/>
            <c:bubble3D val="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dPt>
          <c:dPt>
            <c:idx val="4"/>
            <c:bubble3D val="0"/>
            <c:spPr>
              <a:solidFill>
                <a:srgbClr val="0070C0"/>
              </a:solidFill>
              <a:ln>
                <a:solidFill>
                  <a:srgbClr val="00B050"/>
                </a:solidFill>
              </a:ln>
            </c:spPr>
          </c:dPt>
          <c:dPt>
            <c:idx val="5"/>
            <c:bubble3D val="0"/>
            <c:spPr>
              <a:solidFill>
                <a:srgbClr val="00B050"/>
              </a:solidFill>
            </c:spPr>
          </c:dPt>
          <c:cat>
            <c:strRef>
              <c:f>Apoio!$L$11:$L$16</c:f>
              <c:strCache>
                <c:ptCount val="6"/>
                <c:pt idx="0">
                  <c:v>Oculto (ΣAMP)</c:v>
                </c:pt>
                <c:pt idx="1">
                  <c:v>Péssimo</c:v>
                </c:pt>
                <c:pt idx="2">
                  <c:v>Ruim</c:v>
                </c:pt>
                <c:pt idx="3">
                  <c:v>Regular</c:v>
                </c:pt>
                <c:pt idx="4">
                  <c:v>Bom</c:v>
                </c:pt>
                <c:pt idx="5">
                  <c:v>Ótimo</c:v>
                </c:pt>
              </c:strCache>
            </c:strRef>
          </c:cat>
          <c:val>
            <c:numRef>
              <c:f>Apoio!$M$11:$M$16</c:f>
              <c:numCache>
                <c:formatCode>_(* #,##0.00_);_(* \(#,##0.00\);_(* "-"??_);_(@_)</c:formatCode>
                <c:ptCount val="6"/>
                <c:pt idx="0">
                  <c:v>1.2010000000000001</c:v>
                </c:pt>
                <c:pt idx="1">
                  <c:v>0.6</c:v>
                </c:pt>
                <c:pt idx="2">
                  <c:v>0.30000000000000004</c:v>
                </c:pt>
                <c:pt idx="3">
                  <c:v>8.9999999999999969E-2</c:v>
                </c:pt>
                <c:pt idx="4">
                  <c:v>1.0000000000000009E-2</c:v>
                </c:pt>
                <c:pt idx="5">
                  <c:v>0.20099999999999996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40"/>
      </c:doughnut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2.8627034120734911E-2"/>
          <c:y val="0.54794408838430086"/>
          <c:w val="0.93607900262467181"/>
          <c:h val="5.2750778245742591E-2"/>
        </c:manualLayout>
      </c:layout>
      <c:overlay val="0"/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zero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5" footer="0.5"/>
    <c:pageSetup paperSize="0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radardeprojetos.com.br/" TargetMode="Externa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hyperlink" Target="http://www.radardeprojetos.com.br/" TargetMode="Externa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radardeprojetos.com.br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302559</xdr:colOff>
      <xdr:row>0</xdr:row>
      <xdr:rowOff>123265</xdr:rowOff>
    </xdr:from>
    <xdr:to>
      <xdr:col>13</xdr:col>
      <xdr:colOff>717754</xdr:colOff>
      <xdr:row>0</xdr:row>
      <xdr:rowOff>473685</xdr:rowOff>
    </xdr:to>
    <xdr:pic>
      <xdr:nvPicPr>
        <xdr:cNvPr id="2" name="Imagem 19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3359" y="123265"/>
          <a:ext cx="2129695" cy="350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91404</xdr:colOff>
      <xdr:row>3</xdr:row>
      <xdr:rowOff>62944</xdr:rowOff>
    </xdr:from>
    <xdr:to>
      <xdr:col>8</xdr:col>
      <xdr:colOff>844738</xdr:colOff>
      <xdr:row>15</xdr:row>
      <xdr:rowOff>162473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116541</xdr:colOff>
      <xdr:row>3</xdr:row>
      <xdr:rowOff>52917</xdr:rowOff>
    </xdr:from>
    <xdr:to>
      <xdr:col>13</xdr:col>
      <xdr:colOff>848708</xdr:colOff>
      <xdr:row>15</xdr:row>
      <xdr:rowOff>152446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31750</xdr:colOff>
      <xdr:row>3</xdr:row>
      <xdr:rowOff>72927</xdr:rowOff>
    </xdr:from>
    <xdr:to>
      <xdr:col>3</xdr:col>
      <xdr:colOff>816833</xdr:colOff>
      <xdr:row>15</xdr:row>
      <xdr:rowOff>172456</xdr:rowOff>
    </xdr:to>
    <xdr:graphicFrame macro="">
      <xdr:nvGraphicFramePr>
        <xdr:cNvPr id="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209550</xdr:colOff>
      <xdr:row>0</xdr:row>
      <xdr:rowOff>0</xdr:rowOff>
    </xdr:from>
    <xdr:to>
      <xdr:col>16</xdr:col>
      <xdr:colOff>0</xdr:colOff>
      <xdr:row>1</xdr:row>
      <xdr:rowOff>9525</xdr:rowOff>
    </xdr:to>
    <xdr:pic>
      <xdr:nvPicPr>
        <xdr:cNvPr id="2" name="Imagem 19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2025" y="0"/>
          <a:ext cx="21240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70237</xdr:colOff>
      <xdr:row>5</xdr:row>
      <xdr:rowOff>70227</xdr:rowOff>
    </xdr:from>
    <xdr:to>
      <xdr:col>10</xdr:col>
      <xdr:colOff>350106</xdr:colOff>
      <xdr:row>19</xdr:row>
      <xdr:rowOff>42201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468576</xdr:colOff>
      <xdr:row>5</xdr:row>
      <xdr:rowOff>60200</xdr:rowOff>
    </xdr:from>
    <xdr:to>
      <xdr:col>15</xdr:col>
      <xdr:colOff>868760</xdr:colOff>
      <xdr:row>19</xdr:row>
      <xdr:rowOff>32174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40105</xdr:colOff>
      <xdr:row>5</xdr:row>
      <xdr:rowOff>69110</xdr:rowOff>
    </xdr:from>
    <xdr:to>
      <xdr:col>4</xdr:col>
      <xdr:colOff>650841</xdr:colOff>
      <xdr:row>19</xdr:row>
      <xdr:rowOff>40105</xdr:rowOff>
    </xdr:to>
    <xdr:graphicFrame macro="">
      <xdr:nvGraphicFramePr>
        <xdr:cNvPr id="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302559</xdr:colOff>
      <xdr:row>0</xdr:row>
      <xdr:rowOff>123265</xdr:rowOff>
    </xdr:from>
    <xdr:to>
      <xdr:col>13</xdr:col>
      <xdr:colOff>717754</xdr:colOff>
      <xdr:row>0</xdr:row>
      <xdr:rowOff>473685</xdr:rowOff>
    </xdr:to>
    <xdr:pic>
      <xdr:nvPicPr>
        <xdr:cNvPr id="2" name="Imagem 19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3265"/>
          <a:ext cx="2126583" cy="350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3</xdr:row>
      <xdr:rowOff>85725</xdr:rowOff>
    </xdr:from>
    <xdr:to>
      <xdr:col>5</xdr:col>
      <xdr:colOff>3190875</xdr:colOff>
      <xdr:row>24</xdr:row>
      <xdr:rowOff>180975</xdr:rowOff>
    </xdr:to>
    <xdr:grpSp>
      <xdr:nvGrpSpPr>
        <xdr:cNvPr id="238881" name="Group 13"/>
        <xdr:cNvGrpSpPr>
          <a:grpSpLocks/>
        </xdr:cNvGrpSpPr>
      </xdr:nvGrpSpPr>
      <xdr:grpSpPr bwMode="auto">
        <a:xfrm>
          <a:off x="2409825" y="676275"/>
          <a:ext cx="3800475" cy="4162425"/>
          <a:chOff x="318" y="64"/>
          <a:chExt cx="400" cy="384"/>
        </a:xfrm>
      </xdr:grpSpPr>
      <xdr:graphicFrame macro="">
        <xdr:nvGraphicFramePr>
          <xdr:cNvPr id="238885" name="Gráfico 1"/>
          <xdr:cNvGraphicFramePr>
            <a:graphicFrameLocks/>
          </xdr:cNvGraphicFramePr>
        </xdr:nvGraphicFramePr>
        <xdr:xfrm>
          <a:off x="318" y="64"/>
          <a:ext cx="400" cy="38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238886" name="Gráfico 2"/>
          <xdr:cNvGraphicFramePr>
            <a:graphicFrameLocks/>
          </xdr:cNvGraphicFramePr>
        </xdr:nvGraphicFramePr>
        <xdr:xfrm>
          <a:off x="318" y="69"/>
          <a:ext cx="400" cy="21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13</xdr:col>
      <xdr:colOff>533400</xdr:colOff>
      <xdr:row>1</xdr:row>
      <xdr:rowOff>57150</xdr:rowOff>
    </xdr:from>
    <xdr:to>
      <xdr:col>15</xdr:col>
      <xdr:colOff>3257550</xdr:colOff>
      <xdr:row>22</xdr:row>
      <xdr:rowOff>76200</xdr:rowOff>
    </xdr:to>
    <xdr:grpSp>
      <xdr:nvGrpSpPr>
        <xdr:cNvPr id="238882" name="Group 13"/>
        <xdr:cNvGrpSpPr>
          <a:grpSpLocks/>
        </xdr:cNvGrpSpPr>
      </xdr:nvGrpSpPr>
      <xdr:grpSpPr bwMode="auto">
        <a:xfrm>
          <a:off x="11125200" y="257175"/>
          <a:ext cx="3810000" cy="4095750"/>
          <a:chOff x="318" y="64"/>
          <a:chExt cx="400" cy="384"/>
        </a:xfrm>
      </xdr:grpSpPr>
      <xdr:graphicFrame macro="">
        <xdr:nvGraphicFramePr>
          <xdr:cNvPr id="238883" name="Gráfico 1"/>
          <xdr:cNvGraphicFramePr>
            <a:graphicFrameLocks/>
          </xdr:cNvGraphicFramePr>
        </xdr:nvGraphicFramePr>
        <xdr:xfrm>
          <a:off x="318" y="64"/>
          <a:ext cx="400" cy="38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238884" name="Gráfico 2"/>
          <xdr:cNvGraphicFramePr>
            <a:graphicFrameLocks/>
          </xdr:cNvGraphicFramePr>
        </xdr:nvGraphicFramePr>
        <xdr:xfrm>
          <a:off x="318" y="69"/>
          <a:ext cx="400" cy="21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adardeprojetos.com.br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radardeprojetos.com.br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radardeprojetos.com.br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  <pageSetUpPr fitToPage="1"/>
  </sheetPr>
  <dimension ref="A2:L36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IV65536"/>
    </sheetView>
  </sheetViews>
  <sheetFormatPr defaultRowHeight="12.75" x14ac:dyDescent="0.2"/>
  <cols>
    <col min="1" max="1" width="34.42578125" style="47" customWidth="1"/>
    <col min="2" max="2" width="12.7109375" style="74" customWidth="1"/>
    <col min="3" max="11" width="12.7109375" style="46" customWidth="1"/>
    <col min="12" max="16384" width="9.140625" style="46"/>
  </cols>
  <sheetData>
    <row r="2" spans="1:12" ht="15.75" x14ac:dyDescent="0.25">
      <c r="A2" s="126" t="s">
        <v>25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2" ht="15.75" customHeight="1" x14ac:dyDescent="0.25">
      <c r="A3" s="126" t="s">
        <v>26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2" x14ac:dyDescent="0.2">
      <c r="B4" s="48" t="s">
        <v>27</v>
      </c>
      <c r="C4" s="49" t="s">
        <v>28</v>
      </c>
      <c r="D4" s="50" t="s">
        <v>29</v>
      </c>
      <c r="E4" s="50" t="s">
        <v>30</v>
      </c>
      <c r="F4" s="50" t="s">
        <v>31</v>
      </c>
      <c r="G4" s="50" t="s">
        <v>32</v>
      </c>
      <c r="H4" s="50" t="s">
        <v>33</v>
      </c>
      <c r="I4" s="50" t="s">
        <v>34</v>
      </c>
      <c r="J4" s="50" t="s">
        <v>35</v>
      </c>
      <c r="K4" s="51" t="s">
        <v>36</v>
      </c>
      <c r="L4" s="52"/>
    </row>
    <row r="5" spans="1:12" x14ac:dyDescent="0.2">
      <c r="A5" s="53" t="s">
        <v>37</v>
      </c>
      <c r="B5" s="54">
        <v>1230</v>
      </c>
      <c r="C5" s="54">
        <v>1230</v>
      </c>
      <c r="D5" s="54">
        <v>1230</v>
      </c>
      <c r="E5" s="54">
        <v>1230</v>
      </c>
      <c r="F5" s="54">
        <v>1400</v>
      </c>
      <c r="G5" s="55">
        <v>1400</v>
      </c>
      <c r="H5" s="55">
        <v>1400</v>
      </c>
      <c r="I5" s="55">
        <v>1400</v>
      </c>
      <c r="J5" s="55">
        <v>1400</v>
      </c>
      <c r="K5" s="55">
        <v>1400</v>
      </c>
    </row>
    <row r="6" spans="1:12" x14ac:dyDescent="0.2">
      <c r="A6" s="56" t="s">
        <v>38</v>
      </c>
      <c r="B6" s="57">
        <v>100</v>
      </c>
      <c r="C6" s="57">
        <v>200</v>
      </c>
      <c r="D6" s="57">
        <v>300</v>
      </c>
      <c r="E6" s="57">
        <v>450</v>
      </c>
      <c r="F6" s="57">
        <v>750</v>
      </c>
      <c r="G6" s="58">
        <v>800</v>
      </c>
      <c r="H6" s="58">
        <v>1125</v>
      </c>
      <c r="I6" s="58">
        <v>1200</v>
      </c>
      <c r="J6" s="58">
        <v>1400</v>
      </c>
      <c r="K6" s="58">
        <v>1400</v>
      </c>
    </row>
    <row r="7" spans="1:12" x14ac:dyDescent="0.2">
      <c r="A7" s="56" t="s">
        <v>39</v>
      </c>
      <c r="B7" s="57">
        <v>100</v>
      </c>
      <c r="C7" s="57">
        <v>205</v>
      </c>
      <c r="D7" s="57">
        <v>315</v>
      </c>
      <c r="E7" s="57">
        <v>600</v>
      </c>
      <c r="F7" s="57">
        <v>800</v>
      </c>
      <c r="G7" s="58">
        <v>1000</v>
      </c>
      <c r="H7" s="58">
        <v>1200</v>
      </c>
      <c r="I7" s="58">
        <v>1350</v>
      </c>
      <c r="J7" s="58">
        <v>1475</v>
      </c>
      <c r="K7" s="58">
        <v>1525</v>
      </c>
    </row>
    <row r="8" spans="1:12" x14ac:dyDescent="0.2">
      <c r="A8" s="56" t="s">
        <v>40</v>
      </c>
      <c r="B8" s="57">
        <v>100</v>
      </c>
      <c r="C8" s="57">
        <v>220</v>
      </c>
      <c r="D8" s="57">
        <v>325</v>
      </c>
      <c r="E8" s="57">
        <v>550</v>
      </c>
      <c r="F8" s="57">
        <v>725</v>
      </c>
      <c r="G8" s="58">
        <v>925</v>
      </c>
      <c r="H8" s="58">
        <v>1175</v>
      </c>
      <c r="I8" s="58">
        <v>1275</v>
      </c>
      <c r="J8" s="58">
        <v>1450</v>
      </c>
      <c r="K8" s="58">
        <v>1500</v>
      </c>
    </row>
    <row r="9" spans="1:12" x14ac:dyDescent="0.2">
      <c r="A9" s="59" t="s">
        <v>41</v>
      </c>
      <c r="B9" s="60">
        <f t="shared" ref="B9:K9" si="0">B6-B7</f>
        <v>0</v>
      </c>
      <c r="C9" s="60">
        <f t="shared" si="0"/>
        <v>-5</v>
      </c>
      <c r="D9" s="60">
        <f t="shared" si="0"/>
        <v>-15</v>
      </c>
      <c r="E9" s="60">
        <f t="shared" si="0"/>
        <v>-150</v>
      </c>
      <c r="F9" s="60">
        <f t="shared" si="0"/>
        <v>-50</v>
      </c>
      <c r="G9" s="60">
        <f t="shared" si="0"/>
        <v>-200</v>
      </c>
      <c r="H9" s="60">
        <f t="shared" si="0"/>
        <v>-75</v>
      </c>
      <c r="I9" s="60">
        <f t="shared" si="0"/>
        <v>-150</v>
      </c>
      <c r="J9" s="60">
        <f t="shared" si="0"/>
        <v>-75</v>
      </c>
      <c r="K9" s="60">
        <f t="shared" si="0"/>
        <v>-125</v>
      </c>
    </row>
    <row r="10" spans="1:12" x14ac:dyDescent="0.2">
      <c r="A10" s="59" t="s">
        <v>42</v>
      </c>
      <c r="B10" s="60">
        <f t="shared" ref="B10:K10" si="1">B6-B8</f>
        <v>0</v>
      </c>
      <c r="C10" s="60">
        <f t="shared" si="1"/>
        <v>-20</v>
      </c>
      <c r="D10" s="60">
        <f t="shared" si="1"/>
        <v>-25</v>
      </c>
      <c r="E10" s="60">
        <f t="shared" si="1"/>
        <v>-100</v>
      </c>
      <c r="F10" s="60">
        <f t="shared" si="1"/>
        <v>25</v>
      </c>
      <c r="G10" s="60">
        <f t="shared" si="1"/>
        <v>-125</v>
      </c>
      <c r="H10" s="60">
        <f t="shared" si="1"/>
        <v>-50</v>
      </c>
      <c r="I10" s="60">
        <f t="shared" si="1"/>
        <v>-75</v>
      </c>
      <c r="J10" s="60">
        <f t="shared" si="1"/>
        <v>-50</v>
      </c>
      <c r="K10" s="60">
        <f t="shared" si="1"/>
        <v>-100</v>
      </c>
    </row>
    <row r="11" spans="1:12" x14ac:dyDescent="0.2">
      <c r="A11" s="61" t="s">
        <v>43</v>
      </c>
      <c r="B11" s="62">
        <f>IF(B7,B6/B7,"")</f>
        <v>1</v>
      </c>
      <c r="C11" s="62">
        <f t="shared" ref="C11:K11" si="2">IF(C7,C6/C7,"")</f>
        <v>0.97560975609756095</v>
      </c>
      <c r="D11" s="62">
        <f t="shared" si="2"/>
        <v>0.95238095238095233</v>
      </c>
      <c r="E11" s="62">
        <f t="shared" si="2"/>
        <v>0.75</v>
      </c>
      <c r="F11" s="62">
        <f t="shared" si="2"/>
        <v>0.9375</v>
      </c>
      <c r="G11" s="62">
        <f t="shared" si="2"/>
        <v>0.8</v>
      </c>
      <c r="H11" s="62">
        <f t="shared" si="2"/>
        <v>0.9375</v>
      </c>
      <c r="I11" s="62">
        <f t="shared" si="2"/>
        <v>0.88888888888888884</v>
      </c>
      <c r="J11" s="62">
        <f t="shared" si="2"/>
        <v>0.94915254237288138</v>
      </c>
      <c r="K11" s="62">
        <f t="shared" si="2"/>
        <v>0.91803278688524592</v>
      </c>
    </row>
    <row r="12" spans="1:12" ht="12.75" customHeight="1" x14ac:dyDescent="0.2">
      <c r="A12" s="63" t="s">
        <v>44</v>
      </c>
      <c r="B12" s="62">
        <f t="shared" ref="B12:K12" si="3">IF(B8,B6/B8,"")</f>
        <v>1</v>
      </c>
      <c r="C12" s="62">
        <f t="shared" si="3"/>
        <v>0.90909090909090906</v>
      </c>
      <c r="D12" s="62">
        <f t="shared" si="3"/>
        <v>0.92307692307692313</v>
      </c>
      <c r="E12" s="62">
        <f t="shared" si="3"/>
        <v>0.81818181818181823</v>
      </c>
      <c r="F12" s="62">
        <f t="shared" si="3"/>
        <v>1.0344827586206897</v>
      </c>
      <c r="G12" s="62">
        <f t="shared" si="3"/>
        <v>0.86486486486486491</v>
      </c>
      <c r="H12" s="62">
        <f t="shared" si="3"/>
        <v>0.95744680851063835</v>
      </c>
      <c r="I12" s="62">
        <f t="shared" si="3"/>
        <v>0.94117647058823528</v>
      </c>
      <c r="J12" s="62">
        <f t="shared" si="3"/>
        <v>0.96551724137931039</v>
      </c>
      <c r="K12" s="62">
        <f t="shared" si="3"/>
        <v>0.93333333333333335</v>
      </c>
    </row>
    <row r="13" spans="1:12" x14ac:dyDescent="0.2">
      <c r="A13" s="64" t="s">
        <v>45</v>
      </c>
      <c r="B13" s="60">
        <f>IF(B6,IF(B7,B14-B7,""),"")</f>
        <v>1130</v>
      </c>
      <c r="C13" s="60">
        <f t="shared" ref="C13:K13" si="4">IF(C6,IF(C7,C14-C7,""),"")</f>
        <v>1055.75</v>
      </c>
      <c r="D13" s="60">
        <f t="shared" si="4"/>
        <v>976.5</v>
      </c>
      <c r="E13" s="60">
        <f t="shared" si="4"/>
        <v>1040</v>
      </c>
      <c r="F13" s="60">
        <f t="shared" si="4"/>
        <v>693.33333333333326</v>
      </c>
      <c r="G13" s="60">
        <f t="shared" si="4"/>
        <v>750</v>
      </c>
      <c r="H13" s="60">
        <f t="shared" si="4"/>
        <v>293.33333333333326</v>
      </c>
      <c r="I13" s="60">
        <f t="shared" si="4"/>
        <v>225</v>
      </c>
      <c r="J13" s="60">
        <f t="shared" si="4"/>
        <v>0</v>
      </c>
      <c r="K13" s="60">
        <f t="shared" si="4"/>
        <v>0</v>
      </c>
    </row>
    <row r="14" spans="1:12" x14ac:dyDescent="0.2">
      <c r="A14" s="64" t="s">
        <v>46</v>
      </c>
      <c r="B14" s="60">
        <f>IF(B6,IF(B7,B5/B11,""),"")</f>
        <v>1230</v>
      </c>
      <c r="C14" s="60">
        <f t="shared" ref="C14:K14" si="5">IF(C6,IF(C7,C5/C11,""),"")</f>
        <v>1260.75</v>
      </c>
      <c r="D14" s="60">
        <f t="shared" si="5"/>
        <v>1291.5</v>
      </c>
      <c r="E14" s="60">
        <f t="shared" si="5"/>
        <v>1640</v>
      </c>
      <c r="F14" s="60">
        <f t="shared" si="5"/>
        <v>1493.3333333333333</v>
      </c>
      <c r="G14" s="60">
        <f t="shared" si="5"/>
        <v>1750</v>
      </c>
      <c r="H14" s="60">
        <f t="shared" si="5"/>
        <v>1493.3333333333333</v>
      </c>
      <c r="I14" s="60">
        <f t="shared" si="5"/>
        <v>1575</v>
      </c>
      <c r="J14" s="60">
        <f t="shared" si="5"/>
        <v>1475</v>
      </c>
      <c r="K14" s="65">
        <f t="shared" si="5"/>
        <v>1525</v>
      </c>
    </row>
    <row r="15" spans="1:12" x14ac:dyDescent="0.2">
      <c r="A15" s="64" t="s">
        <v>47</v>
      </c>
      <c r="B15" s="66">
        <f>IF(B6,IF(B7,B5-B14,""),"")</f>
        <v>0</v>
      </c>
      <c r="C15" s="66">
        <f t="shared" ref="C15:K15" si="6">IF(C6,IF(C7,C5-C14,""),"")</f>
        <v>-30.75</v>
      </c>
      <c r="D15" s="66">
        <f t="shared" si="6"/>
        <v>-61.5</v>
      </c>
      <c r="E15" s="66">
        <f t="shared" si="6"/>
        <v>-410</v>
      </c>
      <c r="F15" s="66">
        <f t="shared" si="6"/>
        <v>-93.333333333333258</v>
      </c>
      <c r="G15" s="66">
        <f t="shared" si="6"/>
        <v>-350</v>
      </c>
      <c r="H15" s="66">
        <f t="shared" si="6"/>
        <v>-93.333333333333258</v>
      </c>
      <c r="I15" s="66">
        <f t="shared" si="6"/>
        <v>-175</v>
      </c>
      <c r="J15" s="66">
        <f t="shared" si="6"/>
        <v>-75</v>
      </c>
      <c r="K15" s="66">
        <f t="shared" si="6"/>
        <v>-125</v>
      </c>
    </row>
    <row r="16" spans="1:12" hidden="1" x14ac:dyDescent="0.2">
      <c r="A16" s="67" t="s">
        <v>48</v>
      </c>
      <c r="B16" s="68">
        <f t="shared" ref="B16:K16" si="7">(B12+B11)/2</f>
        <v>1</v>
      </c>
      <c r="C16" s="68">
        <f t="shared" si="7"/>
        <v>0.94235033259423506</v>
      </c>
      <c r="D16" s="68">
        <f t="shared" si="7"/>
        <v>0.93772893772893773</v>
      </c>
      <c r="E16" s="68">
        <f t="shared" si="7"/>
        <v>0.78409090909090917</v>
      </c>
      <c r="F16" s="68">
        <f t="shared" si="7"/>
        <v>0.98599137931034486</v>
      </c>
      <c r="G16" s="68">
        <f t="shared" si="7"/>
        <v>0.83243243243243248</v>
      </c>
      <c r="H16" s="68">
        <f t="shared" si="7"/>
        <v>0.94747340425531923</v>
      </c>
      <c r="I16" s="68">
        <f t="shared" si="7"/>
        <v>0.91503267973856206</v>
      </c>
      <c r="J16" s="68">
        <f t="shared" si="7"/>
        <v>0.95733489187609588</v>
      </c>
      <c r="K16" s="68">
        <f t="shared" si="7"/>
        <v>0.92568306010928958</v>
      </c>
    </row>
    <row r="17" spans="1:11" ht="25.5" x14ac:dyDescent="0.2">
      <c r="A17" s="69" t="s">
        <v>49</v>
      </c>
      <c r="B17" s="70" t="str">
        <f>IF(B8,IF(B7,IF(B16&lt;0.65,"BLACK",IF(B16&lt;0.85,"RED",IF(B16&lt;1,"YELLOW","GREEN"))),""),"")</f>
        <v>GREEN</v>
      </c>
      <c r="C17" s="71" t="str">
        <f t="shared" ref="C17:I17" si="8">IF(C8,IF(C7,IF(C16&lt;0.65,"BLACK",IF(C16&lt;0.85,"RED",IF(C16&lt;1,"YELLOW","GREEN"))),""),"")</f>
        <v>YELLOW</v>
      </c>
      <c r="D17" s="70" t="str">
        <f t="shared" si="8"/>
        <v>YELLOW</v>
      </c>
      <c r="E17" s="70" t="str">
        <f t="shared" si="8"/>
        <v>RED</v>
      </c>
      <c r="F17" s="70" t="str">
        <f t="shared" si="8"/>
        <v>YELLOW</v>
      </c>
      <c r="G17" s="70" t="str">
        <f t="shared" si="8"/>
        <v>RED</v>
      </c>
      <c r="H17" s="70" t="str">
        <f t="shared" si="8"/>
        <v>YELLOW</v>
      </c>
      <c r="I17" s="70" t="str">
        <f t="shared" si="8"/>
        <v>YELLOW</v>
      </c>
      <c r="J17" s="70" t="str">
        <f>IF(J8,IF(J7,IF(J16&lt;0.65,"BLACK",IF(J16&lt;0.85,"RED",IF(J16&lt;1,"YELLOW","GREEN"))),""),"")</f>
        <v>YELLOW</v>
      </c>
      <c r="K17" s="70" t="str">
        <f>IF(K8,IF(K7,IF(K16&lt;0.65,"BLACK",IF(K16&lt;0.85,"RED",IF(K16&lt;1,"YELLOW","GREEN"))),""),"")</f>
        <v>YELLOW</v>
      </c>
    </row>
    <row r="18" spans="1:11" ht="25.5" x14ac:dyDescent="0.2">
      <c r="A18" s="72" t="s">
        <v>50</v>
      </c>
      <c r="B18" s="73"/>
      <c r="C18" s="73"/>
      <c r="D18" s="73"/>
      <c r="E18" s="73"/>
      <c r="F18" s="73" t="s">
        <v>51</v>
      </c>
      <c r="G18" s="73"/>
      <c r="H18" s="73"/>
      <c r="I18" s="73"/>
      <c r="J18" s="73"/>
      <c r="K18" s="73"/>
    </row>
    <row r="19" spans="1:11" x14ac:dyDescent="0.2">
      <c r="C19" s="74"/>
      <c r="D19" s="74"/>
      <c r="E19" s="74"/>
      <c r="F19" s="74"/>
    </row>
    <row r="20" spans="1:11" x14ac:dyDescent="0.2">
      <c r="C20" s="74"/>
      <c r="D20" s="74"/>
      <c r="E20" s="74"/>
      <c r="F20" s="74"/>
    </row>
    <row r="21" spans="1:11" x14ac:dyDescent="0.2">
      <c r="A21" s="75"/>
      <c r="C21" s="74"/>
      <c r="D21" s="74"/>
      <c r="E21" s="74"/>
      <c r="F21" s="74"/>
    </row>
    <row r="22" spans="1:11" x14ac:dyDescent="0.2">
      <c r="C22" s="74"/>
      <c r="D22" s="74"/>
      <c r="E22" s="74"/>
      <c r="F22" s="74"/>
    </row>
    <row r="23" spans="1:11" x14ac:dyDescent="0.2">
      <c r="C23" s="74"/>
      <c r="D23" s="74"/>
      <c r="E23" s="74"/>
      <c r="F23" s="74"/>
    </row>
    <row r="24" spans="1:11" x14ac:dyDescent="0.2">
      <c r="C24" s="74"/>
      <c r="D24" s="74"/>
      <c r="E24" s="74"/>
      <c r="F24" s="74"/>
    </row>
    <row r="25" spans="1:11" x14ac:dyDescent="0.2">
      <c r="C25" s="74"/>
      <c r="D25" s="74"/>
      <c r="E25" s="74"/>
      <c r="F25" s="74"/>
    </row>
    <row r="26" spans="1:11" x14ac:dyDescent="0.2">
      <c r="C26" s="74"/>
      <c r="D26" s="74"/>
      <c r="E26" s="74"/>
      <c r="F26" s="74"/>
    </row>
    <row r="27" spans="1:11" x14ac:dyDescent="0.2">
      <c r="C27" s="74"/>
      <c r="D27" s="74"/>
      <c r="E27" s="74"/>
      <c r="F27" s="74"/>
    </row>
    <row r="28" spans="1:11" x14ac:dyDescent="0.2">
      <c r="C28" s="74"/>
      <c r="D28" s="74"/>
      <c r="E28" s="74"/>
      <c r="F28" s="74"/>
    </row>
    <row r="29" spans="1:11" x14ac:dyDescent="0.2">
      <c r="C29" s="74"/>
      <c r="D29" s="74"/>
      <c r="E29" s="74"/>
      <c r="F29" s="74"/>
    </row>
    <row r="30" spans="1:11" x14ac:dyDescent="0.2">
      <c r="C30" s="74"/>
      <c r="D30" s="74"/>
      <c r="E30" s="74"/>
      <c r="F30" s="74"/>
    </row>
    <row r="31" spans="1:11" x14ac:dyDescent="0.2">
      <c r="C31" s="74"/>
      <c r="D31" s="74"/>
      <c r="E31" s="74"/>
      <c r="F31" s="74"/>
    </row>
    <row r="32" spans="1:11" x14ac:dyDescent="0.2">
      <c r="C32" s="74"/>
      <c r="D32" s="74"/>
      <c r="E32" s="74"/>
      <c r="F32" s="74"/>
    </row>
    <row r="33" spans="3:6" x14ac:dyDescent="0.2">
      <c r="C33" s="74"/>
      <c r="D33" s="74"/>
      <c r="E33" s="74"/>
      <c r="F33" s="74"/>
    </row>
    <row r="34" spans="3:6" x14ac:dyDescent="0.2">
      <c r="C34" s="74"/>
      <c r="D34" s="74"/>
      <c r="E34" s="74"/>
      <c r="F34" s="74"/>
    </row>
    <row r="35" spans="3:6" x14ac:dyDescent="0.2">
      <c r="C35" s="74"/>
      <c r="D35" s="74"/>
      <c r="E35" s="74"/>
      <c r="F35" s="74"/>
    </row>
    <row r="36" spans="3:6" x14ac:dyDescent="0.2">
      <c r="C36" s="74"/>
      <c r="D36" s="74"/>
      <c r="E36" s="74"/>
      <c r="F36" s="74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K2"/>
    <mergeCell ref="A3:K3"/>
  </mergeCells>
  <conditionalFormatting sqref="A17">
    <cfRule type="cellIs" dxfId="87" priority="1" stopIfTrue="1" operator="equal">
      <formula>"GREEN"</formula>
    </cfRule>
    <cfRule type="cellIs" dxfId="86" priority="2" stopIfTrue="1" operator="equal">
      <formula>"YELLOW"</formula>
    </cfRule>
    <cfRule type="cellIs" dxfId="85" priority="3" stopIfTrue="1" operator="equal">
      <formula>"RED"</formula>
    </cfRule>
  </conditionalFormatting>
  <conditionalFormatting sqref="B17:K17">
    <cfRule type="cellIs" dxfId="84" priority="4" stopIfTrue="1" operator="equal">
      <formula>"GREEN"</formula>
    </cfRule>
    <cfRule type="cellIs" dxfId="83" priority="5" stopIfTrue="1" operator="equal">
      <formula>"YELLOW"</formula>
    </cfRule>
    <cfRule type="cellIs" dxfId="82" priority="6" stopIfTrue="1" operator="equal">
      <formula>"RED"</formula>
    </cfRule>
  </conditionalFormatting>
  <dataValidations count="1">
    <dataValidation type="decimal" allowBlank="1" showInputMessage="1" showErrorMessage="1" error="Please enter a valid number." sqref="B5:K8">
      <formula1>-100000000</formula1>
      <formula2>100000000</formula2>
    </dataValidation>
  </dataValidations>
  <pageMargins left="0.78740157499999996" right="0.78740157499999996" top="0.984251969" bottom="0.984251969" header="0.5" footer="0.5"/>
  <pageSetup scale="75" orientation="landscape" r:id="rId1"/>
  <headerFooter alignWithMargins="0">
    <oddHeader>&amp;A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showGridLines="0" tabSelected="1" zoomScale="85" zoomScaleNormal="85" workbookViewId="0">
      <selection activeCell="Q21" sqref="Q21"/>
    </sheetView>
  </sheetViews>
  <sheetFormatPr defaultRowHeight="12.75" x14ac:dyDescent="0.2"/>
  <cols>
    <col min="1" max="1" width="1.140625" style="46" customWidth="1"/>
    <col min="2" max="2" width="37.5703125" style="162" bestFit="1" customWidth="1"/>
    <col min="3" max="3" width="12.7109375" style="76" customWidth="1"/>
    <col min="4" max="12" width="12.7109375" style="77" customWidth="1"/>
    <col min="13" max="14" width="13" style="46" bestFit="1" customWidth="1"/>
    <col min="15" max="16384" width="9.140625" style="46"/>
  </cols>
  <sheetData>
    <row r="1" spans="2:14" s="43" customFormat="1" ht="38.25" customHeight="1" x14ac:dyDescent="0.2">
      <c r="B1" s="39"/>
      <c r="C1" s="39"/>
      <c r="D1" s="39"/>
      <c r="E1" s="40"/>
      <c r="F1" s="41"/>
      <c r="G1" s="41"/>
      <c r="H1" s="42"/>
      <c r="I1" s="42"/>
      <c r="J1" s="42"/>
      <c r="K1" s="42"/>
      <c r="L1" s="42"/>
    </row>
    <row r="2" spans="2:14" s="44" customFormat="1" ht="28.5" customHeight="1" x14ac:dyDescent="0.2">
      <c r="B2" s="127" t="s">
        <v>54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2:14" s="44" customFormat="1" ht="5.25" customHeight="1" x14ac:dyDescent="0.2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2:14" s="44" customFormat="1" ht="15.75" x14ac:dyDescent="0.2">
      <c r="B4" s="155"/>
      <c r="C4" s="128"/>
      <c r="D4" s="128"/>
      <c r="E4" s="128"/>
      <c r="F4" s="45"/>
      <c r="G4" s="45"/>
      <c r="H4" s="80"/>
      <c r="I4" s="45"/>
      <c r="J4" s="45"/>
      <c r="K4" s="45"/>
      <c r="L4" s="135"/>
      <c r="M4" s="136"/>
      <c r="N4" s="136"/>
    </row>
    <row r="5" spans="2:14" s="44" customFormat="1" ht="15.75" x14ac:dyDescent="0.2">
      <c r="B5" s="155"/>
      <c r="C5" s="81"/>
      <c r="D5" s="81"/>
      <c r="E5" s="81"/>
      <c r="F5" s="45"/>
      <c r="G5" s="45"/>
      <c r="H5" s="80"/>
      <c r="I5" s="45"/>
      <c r="J5" s="45"/>
      <c r="K5" s="45"/>
      <c r="L5" s="119"/>
      <c r="M5" s="120"/>
      <c r="N5" s="120"/>
    </row>
    <row r="6" spans="2:14" s="44" customFormat="1" ht="15.75" x14ac:dyDescent="0.2">
      <c r="B6" s="155"/>
      <c r="C6" s="81"/>
      <c r="D6" s="81"/>
      <c r="E6" s="81"/>
      <c r="F6" s="45"/>
      <c r="G6" s="45"/>
      <c r="H6" s="80"/>
      <c r="I6" s="45"/>
      <c r="J6" s="45"/>
      <c r="K6" s="45"/>
      <c r="L6" s="119"/>
      <c r="M6" s="120"/>
      <c r="N6" s="120"/>
    </row>
    <row r="7" spans="2:14" s="44" customFormat="1" ht="15.75" x14ac:dyDescent="0.2">
      <c r="B7" s="155"/>
      <c r="C7" s="81"/>
      <c r="D7" s="81"/>
      <c r="E7" s="81"/>
      <c r="F7" s="45"/>
      <c r="G7" s="45"/>
      <c r="H7" s="80"/>
      <c r="I7" s="45"/>
      <c r="J7" s="45"/>
      <c r="K7" s="45"/>
      <c r="L7" s="119"/>
      <c r="M7" s="120"/>
      <c r="N7" s="120"/>
    </row>
    <row r="8" spans="2:14" s="44" customFormat="1" ht="15.75" x14ac:dyDescent="0.2">
      <c r="B8" s="155"/>
      <c r="C8" s="81"/>
      <c r="D8" s="81"/>
      <c r="E8" s="81"/>
      <c r="F8" s="45"/>
      <c r="G8" s="45"/>
      <c r="H8" s="80"/>
      <c r="I8" s="45"/>
      <c r="J8" s="45"/>
      <c r="K8" s="45"/>
      <c r="L8" s="119"/>
      <c r="M8" s="120"/>
      <c r="N8" s="120"/>
    </row>
    <row r="9" spans="2:14" s="44" customFormat="1" ht="15.75" x14ac:dyDescent="0.2">
      <c r="B9" s="155"/>
      <c r="C9" s="81"/>
      <c r="D9" s="81"/>
      <c r="E9" s="81"/>
      <c r="F9" s="45"/>
      <c r="G9" s="45"/>
      <c r="H9" s="80"/>
      <c r="I9" s="45"/>
      <c r="J9" s="45"/>
      <c r="K9" s="45"/>
      <c r="L9" s="119"/>
      <c r="M9" s="120"/>
      <c r="N9" s="120"/>
    </row>
    <row r="10" spans="2:14" s="44" customFormat="1" ht="15.75" x14ac:dyDescent="0.2">
      <c r="B10" s="155"/>
      <c r="C10" s="81"/>
      <c r="D10" s="81"/>
      <c r="E10" s="81"/>
      <c r="F10" s="45"/>
      <c r="G10" s="45"/>
      <c r="H10" s="80"/>
      <c r="I10" s="45"/>
      <c r="J10" s="45"/>
      <c r="K10" s="45"/>
      <c r="L10" s="119"/>
      <c r="M10" s="120"/>
      <c r="N10" s="120"/>
    </row>
    <row r="11" spans="2:14" s="44" customFormat="1" ht="15.75" x14ac:dyDescent="0.2">
      <c r="B11" s="155"/>
      <c r="C11" s="81"/>
      <c r="D11" s="81"/>
      <c r="E11" s="81"/>
      <c r="F11" s="45"/>
      <c r="G11" s="45"/>
      <c r="H11" s="80"/>
      <c r="I11" s="45"/>
      <c r="J11" s="45"/>
      <c r="K11" s="45"/>
      <c r="L11" s="119"/>
      <c r="M11" s="120"/>
      <c r="N11" s="120"/>
    </row>
    <row r="12" spans="2:14" s="44" customFormat="1" ht="15.75" x14ac:dyDescent="0.2">
      <c r="B12" s="155"/>
      <c r="C12" s="81"/>
      <c r="D12" s="81"/>
      <c r="E12" s="81"/>
      <c r="F12" s="45"/>
      <c r="G12" s="45"/>
      <c r="H12" s="80"/>
      <c r="I12" s="45"/>
      <c r="J12" s="45"/>
      <c r="K12" s="45"/>
      <c r="L12" s="119"/>
      <c r="M12" s="120"/>
      <c r="N12" s="120"/>
    </row>
    <row r="13" spans="2:14" s="44" customFormat="1" ht="15.75" x14ac:dyDescent="0.2">
      <c r="B13" s="155"/>
      <c r="C13" s="81"/>
      <c r="D13" s="81"/>
      <c r="E13" s="81"/>
      <c r="F13" s="45"/>
      <c r="G13" s="45"/>
      <c r="H13" s="80"/>
      <c r="I13" s="45"/>
      <c r="J13" s="45"/>
      <c r="K13" s="45"/>
      <c r="L13" s="119"/>
      <c r="M13" s="120"/>
      <c r="N13" s="120"/>
    </row>
    <row r="14" spans="2:14" s="44" customFormat="1" ht="15.75" x14ac:dyDescent="0.2">
      <c r="B14" s="155"/>
      <c r="C14" s="81"/>
      <c r="D14" s="81"/>
      <c r="E14" s="81"/>
      <c r="F14" s="45"/>
      <c r="G14" s="45"/>
      <c r="H14" s="80"/>
      <c r="I14" s="45"/>
      <c r="J14" s="45"/>
      <c r="K14" s="45"/>
      <c r="L14" s="119"/>
      <c r="M14" s="120"/>
      <c r="N14" s="120"/>
    </row>
    <row r="15" spans="2:14" s="44" customFormat="1" ht="15.75" x14ac:dyDescent="0.2">
      <c r="B15" s="155"/>
      <c r="C15" s="81"/>
      <c r="D15" s="81"/>
      <c r="E15" s="81"/>
      <c r="F15" s="45"/>
      <c r="G15" s="45"/>
      <c r="H15" s="80"/>
      <c r="I15" s="45"/>
      <c r="J15" s="45"/>
      <c r="K15" s="45"/>
      <c r="L15" s="119"/>
      <c r="M15" s="120"/>
      <c r="N15" s="120"/>
    </row>
    <row r="16" spans="2:14" s="44" customFormat="1" ht="12" customHeight="1" x14ac:dyDescent="0.2">
      <c r="B16" s="155"/>
      <c r="C16" s="81"/>
      <c r="D16" s="81"/>
      <c r="E16" s="81"/>
      <c r="F16" s="45"/>
      <c r="G16" s="45"/>
      <c r="H16" s="80"/>
      <c r="I16" s="45"/>
      <c r="J16" s="45"/>
      <c r="K16" s="45"/>
      <c r="L16" s="119"/>
      <c r="M16" s="120"/>
      <c r="N16" s="120"/>
    </row>
    <row r="17" spans="2:15" s="44" customFormat="1" ht="4.5" hidden="1" customHeight="1" x14ac:dyDescent="0.2">
      <c r="B17" s="155"/>
      <c r="C17" s="81"/>
      <c r="D17" s="81"/>
      <c r="E17" s="81"/>
      <c r="F17" s="45"/>
      <c r="G17" s="45"/>
      <c r="H17" s="80"/>
      <c r="I17" s="45"/>
      <c r="J17" s="45"/>
      <c r="K17" s="45"/>
      <c r="L17" s="164"/>
      <c r="M17" s="165"/>
      <c r="N17" s="165"/>
      <c r="O17" s="166"/>
    </row>
    <row r="18" spans="2:15" s="166" customFormat="1" ht="18.75" customHeight="1" x14ac:dyDescent="0.2">
      <c r="B18" s="167"/>
      <c r="C18" s="81"/>
      <c r="D18" s="81"/>
      <c r="E18" s="81"/>
      <c r="F18" s="168"/>
      <c r="G18" s="168"/>
      <c r="H18" s="80"/>
      <c r="I18" s="168"/>
      <c r="J18" s="168"/>
      <c r="K18" s="168"/>
      <c r="L18" s="164" t="s">
        <v>10</v>
      </c>
      <c r="M18" s="165"/>
      <c r="N18" s="165"/>
    </row>
    <row r="19" spans="2:15" ht="18.75" customHeight="1" x14ac:dyDescent="0.2">
      <c r="B19" s="156"/>
      <c r="C19" s="121" t="s">
        <v>27</v>
      </c>
      <c r="D19" s="122" t="s">
        <v>56</v>
      </c>
      <c r="E19" s="123" t="s">
        <v>29</v>
      </c>
      <c r="F19" s="123" t="s">
        <v>57</v>
      </c>
      <c r="G19" s="123" t="s">
        <v>58</v>
      </c>
      <c r="H19" s="123" t="s">
        <v>32</v>
      </c>
      <c r="I19" s="123" t="s">
        <v>33</v>
      </c>
      <c r="J19" s="123" t="s">
        <v>59</v>
      </c>
      <c r="K19" s="123" t="s">
        <v>60</v>
      </c>
      <c r="L19" s="124" t="s">
        <v>61</v>
      </c>
      <c r="M19" s="123" t="s">
        <v>62</v>
      </c>
      <c r="N19" s="124" t="s">
        <v>63</v>
      </c>
    </row>
    <row r="20" spans="2:15" ht="5.25" customHeight="1" x14ac:dyDescent="0.2"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</row>
    <row r="21" spans="2:15" s="148" customFormat="1" ht="27" customHeight="1" x14ac:dyDescent="0.2">
      <c r="B21" s="157" t="s">
        <v>66</v>
      </c>
      <c r="C21" s="146">
        <f>C33</f>
        <v>1</v>
      </c>
      <c r="D21" s="146">
        <f>D33</f>
        <v>0.94235033259423506</v>
      </c>
      <c r="E21" s="146">
        <f>E33</f>
        <v>0.93772893772893773</v>
      </c>
      <c r="F21" s="146">
        <f>F33</f>
        <v>0.78409090909090917</v>
      </c>
      <c r="G21" s="146">
        <f>G33</f>
        <v>0.98599137931034486</v>
      </c>
      <c r="H21" s="146">
        <f>H33</f>
        <v>0.83243243243243248</v>
      </c>
      <c r="I21" s="146">
        <f>I33</f>
        <v>0.94747340425531923</v>
      </c>
      <c r="J21" s="146">
        <f>J33</f>
        <v>0.91503267973856206</v>
      </c>
      <c r="K21" s="146">
        <f>K33</f>
        <v>0.95733489187609588</v>
      </c>
      <c r="L21" s="146">
        <f>L33</f>
        <v>0.92568306010928958</v>
      </c>
      <c r="M21" s="146">
        <f>M33</f>
        <v>0.95733489187609588</v>
      </c>
      <c r="N21" s="146">
        <f>N33</f>
        <v>0.92568306010928958</v>
      </c>
    </row>
    <row r="22" spans="2:15" s="151" customFormat="1" x14ac:dyDescent="0.2">
      <c r="B22" s="158" t="s">
        <v>6</v>
      </c>
      <c r="C22" s="149">
        <v>1000</v>
      </c>
      <c r="D22" s="149">
        <v>1230</v>
      </c>
      <c r="E22" s="149">
        <v>1230</v>
      </c>
      <c r="F22" s="149">
        <v>1230</v>
      </c>
      <c r="G22" s="149">
        <v>1400</v>
      </c>
      <c r="H22" s="150">
        <v>1400</v>
      </c>
      <c r="I22" s="150">
        <v>1400</v>
      </c>
      <c r="J22" s="150">
        <v>1400</v>
      </c>
      <c r="K22" s="150">
        <v>1400</v>
      </c>
      <c r="L22" s="150">
        <v>1400</v>
      </c>
      <c r="M22" s="150">
        <v>1400</v>
      </c>
      <c r="N22" s="150">
        <v>1400</v>
      </c>
    </row>
    <row r="23" spans="2:15" s="151" customFormat="1" x14ac:dyDescent="0.2">
      <c r="B23" s="158" t="s">
        <v>4</v>
      </c>
      <c r="C23" s="149">
        <v>100</v>
      </c>
      <c r="D23" s="149">
        <v>200</v>
      </c>
      <c r="E23" s="149">
        <v>300</v>
      </c>
      <c r="F23" s="149">
        <v>450</v>
      </c>
      <c r="G23" s="149">
        <v>750</v>
      </c>
      <c r="H23" s="150">
        <v>800</v>
      </c>
      <c r="I23" s="150">
        <v>1125</v>
      </c>
      <c r="J23" s="150">
        <v>1200</v>
      </c>
      <c r="K23" s="150">
        <v>1400</v>
      </c>
      <c r="L23" s="150">
        <v>1400</v>
      </c>
      <c r="M23" s="150">
        <v>1400</v>
      </c>
      <c r="N23" s="150">
        <v>1400</v>
      </c>
    </row>
    <row r="24" spans="2:15" s="151" customFormat="1" x14ac:dyDescent="0.2">
      <c r="B24" s="158" t="s">
        <v>5</v>
      </c>
      <c r="C24" s="149">
        <v>100</v>
      </c>
      <c r="D24" s="149">
        <v>205</v>
      </c>
      <c r="E24" s="149">
        <v>315</v>
      </c>
      <c r="F24" s="149">
        <v>600</v>
      </c>
      <c r="G24" s="149">
        <v>800</v>
      </c>
      <c r="H24" s="150">
        <v>1000</v>
      </c>
      <c r="I24" s="150">
        <v>1200</v>
      </c>
      <c r="J24" s="150">
        <v>1350</v>
      </c>
      <c r="K24" s="150">
        <v>1475</v>
      </c>
      <c r="L24" s="150">
        <v>1525</v>
      </c>
      <c r="M24" s="150">
        <v>1475</v>
      </c>
      <c r="N24" s="150">
        <v>1525</v>
      </c>
    </row>
    <row r="25" spans="2:15" s="151" customFormat="1" x14ac:dyDescent="0.2">
      <c r="B25" s="158" t="s">
        <v>3</v>
      </c>
      <c r="C25" s="149">
        <v>100</v>
      </c>
      <c r="D25" s="149">
        <v>220</v>
      </c>
      <c r="E25" s="149">
        <v>325</v>
      </c>
      <c r="F25" s="149">
        <v>550</v>
      </c>
      <c r="G25" s="149">
        <v>725</v>
      </c>
      <c r="H25" s="150">
        <v>925</v>
      </c>
      <c r="I25" s="150">
        <v>1175</v>
      </c>
      <c r="J25" s="150">
        <v>1275</v>
      </c>
      <c r="K25" s="150">
        <v>1450</v>
      </c>
      <c r="L25" s="150">
        <v>1500</v>
      </c>
      <c r="M25" s="150">
        <v>1450</v>
      </c>
      <c r="N25" s="150">
        <v>1500</v>
      </c>
    </row>
    <row r="26" spans="2:15" s="151" customFormat="1" x14ac:dyDescent="0.2">
      <c r="B26" s="79" t="s">
        <v>7</v>
      </c>
      <c r="C26" s="152">
        <f t="shared" ref="C26:N26" si="0">C23-C24</f>
        <v>0</v>
      </c>
      <c r="D26" s="152">
        <f t="shared" si="0"/>
        <v>-5</v>
      </c>
      <c r="E26" s="152">
        <f t="shared" si="0"/>
        <v>-15</v>
      </c>
      <c r="F26" s="152">
        <f t="shared" si="0"/>
        <v>-150</v>
      </c>
      <c r="G26" s="152">
        <f t="shared" si="0"/>
        <v>-50</v>
      </c>
      <c r="H26" s="152">
        <f t="shared" si="0"/>
        <v>-200</v>
      </c>
      <c r="I26" s="152">
        <f t="shared" si="0"/>
        <v>-75</v>
      </c>
      <c r="J26" s="152">
        <f t="shared" si="0"/>
        <v>-150</v>
      </c>
      <c r="K26" s="152">
        <f t="shared" si="0"/>
        <v>-75</v>
      </c>
      <c r="L26" s="152">
        <f t="shared" si="0"/>
        <v>-125</v>
      </c>
      <c r="M26" s="152">
        <f t="shared" si="0"/>
        <v>-75</v>
      </c>
      <c r="N26" s="152">
        <f t="shared" si="0"/>
        <v>-125</v>
      </c>
    </row>
    <row r="27" spans="2:15" s="151" customFormat="1" x14ac:dyDescent="0.2">
      <c r="B27" s="79" t="s">
        <v>64</v>
      </c>
      <c r="C27" s="152">
        <f t="shared" ref="C27:N27" si="1">C23-C25</f>
        <v>0</v>
      </c>
      <c r="D27" s="152">
        <f t="shared" si="1"/>
        <v>-20</v>
      </c>
      <c r="E27" s="152">
        <f t="shared" si="1"/>
        <v>-25</v>
      </c>
      <c r="F27" s="152">
        <f t="shared" si="1"/>
        <v>-100</v>
      </c>
      <c r="G27" s="152">
        <f t="shared" si="1"/>
        <v>25</v>
      </c>
      <c r="H27" s="152">
        <f t="shared" si="1"/>
        <v>-125</v>
      </c>
      <c r="I27" s="152">
        <f t="shared" si="1"/>
        <v>-50</v>
      </c>
      <c r="J27" s="152">
        <f t="shared" si="1"/>
        <v>-75</v>
      </c>
      <c r="K27" s="152">
        <f t="shared" si="1"/>
        <v>-50</v>
      </c>
      <c r="L27" s="152">
        <f t="shared" si="1"/>
        <v>-100</v>
      </c>
      <c r="M27" s="152">
        <f t="shared" si="1"/>
        <v>-50</v>
      </c>
      <c r="N27" s="152">
        <f t="shared" si="1"/>
        <v>-100</v>
      </c>
    </row>
    <row r="28" spans="2:15" s="151" customFormat="1" ht="15.75" customHeight="1" x14ac:dyDescent="0.2">
      <c r="B28" s="159" t="s">
        <v>52</v>
      </c>
      <c r="C28" s="153">
        <f>IF(C24,C23/C24,"")</f>
        <v>1</v>
      </c>
      <c r="D28" s="153">
        <f t="shared" ref="D28:N28" si="2">IF(D24,D23/D24,"")</f>
        <v>0.97560975609756095</v>
      </c>
      <c r="E28" s="153">
        <f t="shared" si="2"/>
        <v>0.95238095238095233</v>
      </c>
      <c r="F28" s="153">
        <f t="shared" si="2"/>
        <v>0.75</v>
      </c>
      <c r="G28" s="153">
        <f t="shared" si="2"/>
        <v>0.9375</v>
      </c>
      <c r="H28" s="153">
        <f t="shared" si="2"/>
        <v>0.8</v>
      </c>
      <c r="I28" s="153">
        <f t="shared" si="2"/>
        <v>0.9375</v>
      </c>
      <c r="J28" s="153">
        <f t="shared" si="2"/>
        <v>0.88888888888888884</v>
      </c>
      <c r="K28" s="153">
        <f t="shared" si="2"/>
        <v>0.94915254237288138</v>
      </c>
      <c r="L28" s="153">
        <f t="shared" si="2"/>
        <v>0.91803278688524592</v>
      </c>
      <c r="M28" s="153">
        <f t="shared" si="2"/>
        <v>0.94915254237288138</v>
      </c>
      <c r="N28" s="153">
        <f t="shared" si="2"/>
        <v>0.91803278688524592</v>
      </c>
    </row>
    <row r="29" spans="2:15" s="151" customFormat="1" ht="12.75" customHeight="1" x14ac:dyDescent="0.2">
      <c r="B29" s="159" t="s">
        <v>53</v>
      </c>
      <c r="C29" s="153">
        <f t="shared" ref="C29:N29" si="3">IF(C25,C23/C25,"")</f>
        <v>1</v>
      </c>
      <c r="D29" s="153">
        <f t="shared" si="3"/>
        <v>0.90909090909090906</v>
      </c>
      <c r="E29" s="153">
        <f t="shared" si="3"/>
        <v>0.92307692307692313</v>
      </c>
      <c r="F29" s="153">
        <f t="shared" si="3"/>
        <v>0.81818181818181823</v>
      </c>
      <c r="G29" s="153">
        <f t="shared" si="3"/>
        <v>1.0344827586206897</v>
      </c>
      <c r="H29" s="153">
        <f t="shared" si="3"/>
        <v>0.86486486486486491</v>
      </c>
      <c r="I29" s="153">
        <f t="shared" si="3"/>
        <v>0.95744680851063835</v>
      </c>
      <c r="J29" s="153">
        <f t="shared" si="3"/>
        <v>0.94117647058823528</v>
      </c>
      <c r="K29" s="153">
        <f t="shared" si="3"/>
        <v>0.96551724137931039</v>
      </c>
      <c r="L29" s="153">
        <f t="shared" si="3"/>
        <v>0.93333333333333335</v>
      </c>
      <c r="M29" s="153">
        <f t="shared" si="3"/>
        <v>0.96551724137931039</v>
      </c>
      <c r="N29" s="153">
        <f t="shared" si="3"/>
        <v>0.93333333333333335</v>
      </c>
    </row>
    <row r="30" spans="2:15" s="151" customFormat="1" x14ac:dyDescent="0.2">
      <c r="B30" s="79" t="s">
        <v>24</v>
      </c>
      <c r="C30" s="154">
        <f>IF(C23,IF(C24,C31-C24,""),"")</f>
        <v>900</v>
      </c>
      <c r="D30" s="154">
        <f t="shared" ref="D30:N30" si="4">IF(D23,IF(D24,D31-D24,""),"")</f>
        <v>1055.75</v>
      </c>
      <c r="E30" s="154">
        <f t="shared" si="4"/>
        <v>976.5</v>
      </c>
      <c r="F30" s="154">
        <f t="shared" si="4"/>
        <v>1040</v>
      </c>
      <c r="G30" s="154">
        <f t="shared" si="4"/>
        <v>693.33333333333326</v>
      </c>
      <c r="H30" s="154">
        <f t="shared" si="4"/>
        <v>750</v>
      </c>
      <c r="I30" s="154">
        <f t="shared" si="4"/>
        <v>293.33333333333326</v>
      </c>
      <c r="J30" s="154">
        <f t="shared" si="4"/>
        <v>225</v>
      </c>
      <c r="K30" s="154">
        <f t="shared" si="4"/>
        <v>0</v>
      </c>
      <c r="L30" s="154">
        <f t="shared" si="4"/>
        <v>0</v>
      </c>
      <c r="M30" s="154">
        <f t="shared" si="4"/>
        <v>0</v>
      </c>
      <c r="N30" s="154">
        <f t="shared" si="4"/>
        <v>0</v>
      </c>
    </row>
    <row r="31" spans="2:15" s="151" customFormat="1" x14ac:dyDescent="0.2">
      <c r="B31" s="79" t="s">
        <v>8</v>
      </c>
      <c r="C31" s="154">
        <f>IF(C23,IF(C24,C22/C28,""),"")</f>
        <v>1000</v>
      </c>
      <c r="D31" s="154">
        <f t="shared" ref="D31:N31" si="5">IF(D23,IF(D24,D22/D28,""),"")</f>
        <v>1260.75</v>
      </c>
      <c r="E31" s="154">
        <f t="shared" si="5"/>
        <v>1291.5</v>
      </c>
      <c r="F31" s="154">
        <f t="shared" si="5"/>
        <v>1640</v>
      </c>
      <c r="G31" s="154">
        <f t="shared" si="5"/>
        <v>1493.3333333333333</v>
      </c>
      <c r="H31" s="154">
        <f t="shared" si="5"/>
        <v>1750</v>
      </c>
      <c r="I31" s="154">
        <f t="shared" si="5"/>
        <v>1493.3333333333333</v>
      </c>
      <c r="J31" s="154">
        <f t="shared" si="5"/>
        <v>1575</v>
      </c>
      <c r="K31" s="154">
        <f t="shared" si="5"/>
        <v>1475</v>
      </c>
      <c r="L31" s="154">
        <f t="shared" si="5"/>
        <v>1525</v>
      </c>
      <c r="M31" s="154">
        <f t="shared" si="5"/>
        <v>1475</v>
      </c>
      <c r="N31" s="154">
        <f t="shared" si="5"/>
        <v>1525</v>
      </c>
    </row>
    <row r="32" spans="2:15" s="151" customFormat="1" x14ac:dyDescent="0.2">
      <c r="B32" s="79" t="s">
        <v>9</v>
      </c>
      <c r="C32" s="152">
        <f>IF(C23,IF(C24,C22-C31,""),"")</f>
        <v>0</v>
      </c>
      <c r="D32" s="152">
        <f t="shared" ref="D32:N32" si="6">IF(D23,IF(D24,D22-D31,""),"")</f>
        <v>-30.75</v>
      </c>
      <c r="E32" s="152">
        <f t="shared" si="6"/>
        <v>-61.5</v>
      </c>
      <c r="F32" s="152">
        <f t="shared" si="6"/>
        <v>-410</v>
      </c>
      <c r="G32" s="152">
        <f t="shared" si="6"/>
        <v>-93.333333333333258</v>
      </c>
      <c r="H32" s="152">
        <f t="shared" si="6"/>
        <v>-350</v>
      </c>
      <c r="I32" s="152">
        <f t="shared" si="6"/>
        <v>-93.333333333333258</v>
      </c>
      <c r="J32" s="152">
        <f t="shared" si="6"/>
        <v>-175</v>
      </c>
      <c r="K32" s="152">
        <f t="shared" si="6"/>
        <v>-75</v>
      </c>
      <c r="L32" s="152">
        <f t="shared" si="6"/>
        <v>-125</v>
      </c>
      <c r="M32" s="152">
        <f t="shared" si="6"/>
        <v>-75</v>
      </c>
      <c r="N32" s="152">
        <f t="shared" si="6"/>
        <v>-125</v>
      </c>
    </row>
    <row r="33" spans="2:14" hidden="1" x14ac:dyDescent="0.2">
      <c r="B33" s="78" t="s">
        <v>67</v>
      </c>
      <c r="C33" s="147">
        <f t="shared" ref="C33:N33" si="7">(C29+C28)/2</f>
        <v>1</v>
      </c>
      <c r="D33" s="147">
        <f t="shared" si="7"/>
        <v>0.94235033259423506</v>
      </c>
      <c r="E33" s="147">
        <f t="shared" si="7"/>
        <v>0.93772893772893773</v>
      </c>
      <c r="F33" s="147">
        <f t="shared" si="7"/>
        <v>0.78409090909090917</v>
      </c>
      <c r="G33" s="147">
        <f t="shared" si="7"/>
        <v>0.98599137931034486</v>
      </c>
      <c r="H33" s="147">
        <f t="shared" si="7"/>
        <v>0.83243243243243248</v>
      </c>
      <c r="I33" s="147">
        <f t="shared" si="7"/>
        <v>0.94747340425531923</v>
      </c>
      <c r="J33" s="147">
        <f t="shared" si="7"/>
        <v>0.91503267973856206</v>
      </c>
      <c r="K33" s="147">
        <f t="shared" si="7"/>
        <v>0.95733489187609588</v>
      </c>
      <c r="L33" s="147">
        <f t="shared" si="7"/>
        <v>0.92568306010928958</v>
      </c>
      <c r="M33" s="147">
        <f t="shared" si="7"/>
        <v>0.95733489187609588</v>
      </c>
      <c r="N33" s="147">
        <f t="shared" si="7"/>
        <v>0.92568306010928958</v>
      </c>
    </row>
    <row r="34" spans="2:14" hidden="1" x14ac:dyDescent="0.2">
      <c r="B34" s="79" t="s">
        <v>66</v>
      </c>
      <c r="C34" s="125" t="str">
        <f t="shared" ref="C34:N34" si="8">IF(C25,IF(C24,IF(C33&lt;0.65,"BLACK",IF(C33&lt;0.85,"Vermelho",IF(C33&lt;1,"Amarelo","Verde"))),""),"")</f>
        <v>Verde</v>
      </c>
      <c r="D34" s="125" t="str">
        <f t="shared" si="8"/>
        <v>Amarelo</v>
      </c>
      <c r="E34" s="125" t="str">
        <f t="shared" si="8"/>
        <v>Amarelo</v>
      </c>
      <c r="F34" s="125" t="str">
        <f t="shared" si="8"/>
        <v>Vermelho</v>
      </c>
      <c r="G34" s="125" t="str">
        <f t="shared" si="8"/>
        <v>Amarelo</v>
      </c>
      <c r="H34" s="125" t="str">
        <f t="shared" si="8"/>
        <v>Vermelho</v>
      </c>
      <c r="I34" s="125" t="str">
        <f t="shared" si="8"/>
        <v>Amarelo</v>
      </c>
      <c r="J34" s="125" t="str">
        <f t="shared" si="8"/>
        <v>Amarelo</v>
      </c>
      <c r="K34" s="125" t="str">
        <f t="shared" si="8"/>
        <v>Amarelo</v>
      </c>
      <c r="L34" s="125" t="str">
        <f t="shared" si="8"/>
        <v>Amarelo</v>
      </c>
      <c r="M34" s="125" t="str">
        <f t="shared" si="8"/>
        <v>Amarelo</v>
      </c>
      <c r="N34" s="125" t="str">
        <f t="shared" si="8"/>
        <v>Amarelo</v>
      </c>
    </row>
    <row r="35" spans="2:14" ht="6.75" customHeight="1" x14ac:dyDescent="0.2"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</row>
    <row r="36" spans="2:14" s="145" customFormat="1" x14ac:dyDescent="0.2">
      <c r="B36" s="160" t="s">
        <v>65</v>
      </c>
      <c r="C36" s="143"/>
      <c r="D36" s="143"/>
      <c r="E36" s="143"/>
      <c r="F36" s="143"/>
      <c r="G36" s="143"/>
      <c r="H36" s="144"/>
      <c r="I36" s="144"/>
      <c r="J36" s="144"/>
      <c r="K36" s="144"/>
      <c r="L36" s="135"/>
      <c r="M36" s="136"/>
      <c r="N36" s="136"/>
    </row>
    <row r="37" spans="2:14" x14ac:dyDescent="0.2">
      <c r="B37" s="161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</row>
    <row r="38" spans="2:14" x14ac:dyDescent="0.2">
      <c r="D38" s="76"/>
      <c r="E38" s="76"/>
      <c r="F38" s="76"/>
      <c r="G38" s="76"/>
    </row>
    <row r="39" spans="2:14" x14ac:dyDescent="0.2">
      <c r="D39" s="76"/>
      <c r="E39" s="76"/>
      <c r="F39" s="76"/>
      <c r="G39" s="76"/>
    </row>
    <row r="40" spans="2:14" x14ac:dyDescent="0.2">
      <c r="D40" s="76"/>
      <c r="E40" s="76"/>
      <c r="F40" s="76"/>
      <c r="G40" s="76"/>
    </row>
    <row r="41" spans="2:14" x14ac:dyDescent="0.2">
      <c r="D41" s="76"/>
      <c r="E41" s="76"/>
      <c r="F41" s="76"/>
      <c r="G41" s="76"/>
    </row>
    <row r="42" spans="2:14" x14ac:dyDescent="0.2">
      <c r="D42" s="76"/>
      <c r="E42" s="76"/>
      <c r="F42" s="76"/>
      <c r="G42" s="76"/>
    </row>
    <row r="43" spans="2:14" x14ac:dyDescent="0.2">
      <c r="D43" s="76"/>
      <c r="E43" s="76"/>
      <c r="F43" s="76"/>
      <c r="G43" s="76"/>
    </row>
    <row r="44" spans="2:14" x14ac:dyDescent="0.2">
      <c r="D44" s="76"/>
      <c r="E44" s="76"/>
      <c r="F44" s="76"/>
      <c r="G44" s="76"/>
    </row>
    <row r="45" spans="2:14" x14ac:dyDescent="0.2">
      <c r="D45" s="76"/>
      <c r="E45" s="76"/>
      <c r="F45" s="76"/>
      <c r="G45" s="76"/>
    </row>
    <row r="46" spans="2:14" s="77" customFormat="1" x14ac:dyDescent="0.2">
      <c r="B46" s="162"/>
      <c r="C46" s="76"/>
      <c r="D46" s="76"/>
      <c r="E46" s="76"/>
      <c r="F46" s="76"/>
      <c r="G46" s="76"/>
      <c r="M46" s="46"/>
      <c r="N46" s="46"/>
    </row>
    <row r="47" spans="2:14" s="77" customFormat="1" x14ac:dyDescent="0.2">
      <c r="B47" s="162"/>
      <c r="C47" s="76"/>
      <c r="D47" s="76"/>
      <c r="E47" s="76"/>
      <c r="F47" s="76"/>
      <c r="G47" s="76"/>
      <c r="M47" s="46"/>
      <c r="N47" s="46"/>
    </row>
    <row r="48" spans="2:14" s="77" customFormat="1" x14ac:dyDescent="0.2">
      <c r="B48" s="162"/>
      <c r="C48" s="76"/>
      <c r="D48" s="76"/>
      <c r="E48" s="76"/>
      <c r="F48" s="76"/>
      <c r="G48" s="76"/>
      <c r="M48" s="46"/>
      <c r="N48" s="46"/>
    </row>
    <row r="49" spans="2:14" s="77" customFormat="1" x14ac:dyDescent="0.2">
      <c r="B49" s="162"/>
      <c r="C49" s="76"/>
      <c r="D49" s="76"/>
      <c r="E49" s="76"/>
      <c r="F49" s="76"/>
      <c r="G49" s="76"/>
      <c r="M49" s="46"/>
      <c r="N49" s="46"/>
    </row>
    <row r="50" spans="2:14" s="77" customFormat="1" x14ac:dyDescent="0.2">
      <c r="B50" s="162"/>
      <c r="C50" s="76"/>
      <c r="D50" s="76"/>
      <c r="E50" s="76"/>
      <c r="F50" s="76"/>
      <c r="G50" s="76"/>
      <c r="M50" s="46"/>
      <c r="N50" s="46"/>
    </row>
    <row r="51" spans="2:14" s="77" customFormat="1" x14ac:dyDescent="0.2">
      <c r="B51" s="162"/>
      <c r="C51" s="76"/>
      <c r="D51" s="76"/>
      <c r="E51" s="76"/>
      <c r="F51" s="76"/>
      <c r="G51" s="76"/>
      <c r="M51" s="46"/>
      <c r="N51" s="46"/>
    </row>
    <row r="52" spans="2:14" s="77" customFormat="1" x14ac:dyDescent="0.2">
      <c r="B52" s="162"/>
      <c r="C52" s="76"/>
      <c r="D52" s="76"/>
      <c r="E52" s="76"/>
      <c r="F52" s="76"/>
      <c r="G52" s="76"/>
      <c r="M52" s="46"/>
      <c r="N52" s="46"/>
    </row>
  </sheetData>
  <mergeCells count="9">
    <mergeCell ref="L36:N36"/>
    <mergeCell ref="L17:N17"/>
    <mergeCell ref="L18:N18"/>
    <mergeCell ref="B2:N2"/>
    <mergeCell ref="B3:N3"/>
    <mergeCell ref="C4:E4"/>
    <mergeCell ref="L4:N4"/>
    <mergeCell ref="B20:N20"/>
    <mergeCell ref="B35:N35"/>
  </mergeCells>
  <conditionalFormatting sqref="B34">
    <cfRule type="cellIs" dxfId="81" priority="50" stopIfTrue="1" operator="equal">
      <formula>"GREEN"</formula>
    </cfRule>
    <cfRule type="cellIs" dxfId="80" priority="51" stopIfTrue="1" operator="equal">
      <formula>"YELLOW"</formula>
    </cfRule>
    <cfRule type="cellIs" dxfId="79" priority="52" stopIfTrue="1" operator="equal">
      <formula>"RED"</formula>
    </cfRule>
  </conditionalFormatting>
  <conditionalFormatting sqref="N34">
    <cfRule type="cellIs" dxfId="78" priority="47" stopIfTrue="1" operator="equal">
      <formula>"Verde"</formula>
    </cfRule>
    <cfRule type="cellIs" dxfId="77" priority="48" stopIfTrue="1" operator="equal">
      <formula>"Amarelo"</formula>
    </cfRule>
    <cfRule type="cellIs" dxfId="76" priority="49" stopIfTrue="1" operator="equal">
      <formula>"Vermelho"</formula>
    </cfRule>
  </conditionalFormatting>
  <conditionalFormatting sqref="M34">
    <cfRule type="cellIs" dxfId="75" priority="44" stopIfTrue="1" operator="equal">
      <formula>"Verde"</formula>
    </cfRule>
    <cfRule type="cellIs" dxfId="74" priority="45" stopIfTrue="1" operator="equal">
      <formula>"Amarelo"</formula>
    </cfRule>
    <cfRule type="cellIs" dxfId="73" priority="46" stopIfTrue="1" operator="equal">
      <formula>"Vermelho"</formula>
    </cfRule>
  </conditionalFormatting>
  <conditionalFormatting sqref="L34">
    <cfRule type="cellIs" dxfId="72" priority="41" stopIfTrue="1" operator="equal">
      <formula>"Verde"</formula>
    </cfRule>
    <cfRule type="cellIs" dxfId="71" priority="42" stopIfTrue="1" operator="equal">
      <formula>"Amarelo"</formula>
    </cfRule>
    <cfRule type="cellIs" dxfId="70" priority="43" stopIfTrue="1" operator="equal">
      <formula>"Vermelho"</formula>
    </cfRule>
  </conditionalFormatting>
  <conditionalFormatting sqref="K34">
    <cfRule type="cellIs" dxfId="69" priority="38" stopIfTrue="1" operator="equal">
      <formula>"Verde"</formula>
    </cfRule>
    <cfRule type="cellIs" dxfId="68" priority="39" stopIfTrue="1" operator="equal">
      <formula>"Amarelo"</formula>
    </cfRule>
    <cfRule type="cellIs" dxfId="67" priority="40" stopIfTrue="1" operator="equal">
      <formula>"Vermelho"</formula>
    </cfRule>
  </conditionalFormatting>
  <conditionalFormatting sqref="J34">
    <cfRule type="cellIs" dxfId="66" priority="35" stopIfTrue="1" operator="equal">
      <formula>"Verde"</formula>
    </cfRule>
    <cfRule type="cellIs" dxfId="65" priority="36" stopIfTrue="1" operator="equal">
      <formula>"Amarelo"</formula>
    </cfRule>
    <cfRule type="cellIs" dxfId="64" priority="37" stopIfTrue="1" operator="equal">
      <formula>"Vermelho"</formula>
    </cfRule>
  </conditionalFormatting>
  <conditionalFormatting sqref="I34">
    <cfRule type="cellIs" dxfId="63" priority="32" stopIfTrue="1" operator="equal">
      <formula>"Verde"</formula>
    </cfRule>
    <cfRule type="cellIs" dxfId="62" priority="33" stopIfTrue="1" operator="equal">
      <formula>"Amarelo"</formula>
    </cfRule>
    <cfRule type="cellIs" dxfId="61" priority="34" stopIfTrue="1" operator="equal">
      <formula>"Vermelho"</formula>
    </cfRule>
  </conditionalFormatting>
  <conditionalFormatting sqref="H34">
    <cfRule type="cellIs" dxfId="60" priority="29" stopIfTrue="1" operator="equal">
      <formula>"Verde"</formula>
    </cfRule>
    <cfRule type="cellIs" dxfId="59" priority="30" stopIfTrue="1" operator="equal">
      <formula>"Amarelo"</formula>
    </cfRule>
    <cfRule type="cellIs" dxfId="58" priority="31" stopIfTrue="1" operator="equal">
      <formula>"Vermelho"</formula>
    </cfRule>
  </conditionalFormatting>
  <conditionalFormatting sqref="G34">
    <cfRule type="cellIs" dxfId="57" priority="26" stopIfTrue="1" operator="equal">
      <formula>"Verde"</formula>
    </cfRule>
    <cfRule type="cellIs" dxfId="56" priority="27" stopIfTrue="1" operator="equal">
      <formula>"Amarelo"</formula>
    </cfRule>
    <cfRule type="cellIs" dxfId="55" priority="28" stopIfTrue="1" operator="equal">
      <formula>"Vermelho"</formula>
    </cfRule>
  </conditionalFormatting>
  <conditionalFormatting sqref="F34">
    <cfRule type="cellIs" dxfId="54" priority="23" stopIfTrue="1" operator="equal">
      <formula>"Verde"</formula>
    </cfRule>
    <cfRule type="cellIs" dxfId="53" priority="24" stopIfTrue="1" operator="equal">
      <formula>"Amarelo"</formula>
    </cfRule>
    <cfRule type="cellIs" dxfId="52" priority="25" stopIfTrue="1" operator="equal">
      <formula>"Vermelho"</formula>
    </cfRule>
  </conditionalFormatting>
  <conditionalFormatting sqref="E34">
    <cfRule type="cellIs" dxfId="51" priority="20" stopIfTrue="1" operator="equal">
      <formula>"Verde"</formula>
    </cfRule>
    <cfRule type="cellIs" dxfId="50" priority="21" stopIfTrue="1" operator="equal">
      <formula>"Amarelo"</formula>
    </cfRule>
    <cfRule type="cellIs" dxfId="49" priority="22" stopIfTrue="1" operator="equal">
      <formula>"Vermelho"</formula>
    </cfRule>
  </conditionalFormatting>
  <conditionalFormatting sqref="D34">
    <cfRule type="cellIs" dxfId="48" priority="17" stopIfTrue="1" operator="equal">
      <formula>"Verde"</formula>
    </cfRule>
    <cfRule type="cellIs" dxfId="47" priority="18" stopIfTrue="1" operator="equal">
      <formula>"Amarelo"</formula>
    </cfRule>
    <cfRule type="cellIs" dxfId="46" priority="19" stopIfTrue="1" operator="equal">
      <formula>"Vermelho"</formula>
    </cfRule>
  </conditionalFormatting>
  <conditionalFormatting sqref="C34">
    <cfRule type="cellIs" dxfId="45" priority="14" stopIfTrue="1" operator="equal">
      <formula>"Verde"</formula>
    </cfRule>
    <cfRule type="cellIs" dxfId="44" priority="15" stopIfTrue="1" operator="equal">
      <formula>"Amarelo"</formula>
    </cfRule>
    <cfRule type="cellIs" dxfId="43" priority="16" stopIfTrue="1" operator="equal">
      <formula>"Vermelho"</formula>
    </cfRule>
  </conditionalFormatting>
  <conditionalFormatting sqref="C37">
    <cfRule type="iconSet" priority="13">
      <iconSet iconSet="3Symbols" showValue="0">
        <cfvo type="percent" val="0"/>
        <cfvo type="num" val="6"/>
        <cfvo type="num" val="10"/>
      </iconSet>
    </cfRule>
  </conditionalFormatting>
  <conditionalFormatting sqref="C21">
    <cfRule type="iconSet" priority="12">
      <iconSet iconSet="3Symbols" showValue="0">
        <cfvo type="percent" val="0"/>
        <cfvo type="formula" val="0.85"/>
        <cfvo type="formula" val="1"/>
      </iconSet>
    </cfRule>
  </conditionalFormatting>
  <conditionalFormatting sqref="D21">
    <cfRule type="iconSet" priority="11">
      <iconSet iconSet="3Symbols" showValue="0">
        <cfvo type="percent" val="0"/>
        <cfvo type="formula" val="0.85"/>
        <cfvo type="formula" val="1"/>
      </iconSet>
    </cfRule>
  </conditionalFormatting>
  <conditionalFormatting sqref="E21">
    <cfRule type="iconSet" priority="10">
      <iconSet iconSet="3Symbols" showValue="0">
        <cfvo type="percent" val="0"/>
        <cfvo type="formula" val="0.85"/>
        <cfvo type="formula" val="1"/>
      </iconSet>
    </cfRule>
  </conditionalFormatting>
  <conditionalFormatting sqref="F21">
    <cfRule type="iconSet" priority="9">
      <iconSet iconSet="3Symbols" showValue="0">
        <cfvo type="percent" val="0"/>
        <cfvo type="formula" val="0.85"/>
        <cfvo type="formula" val="1"/>
      </iconSet>
    </cfRule>
  </conditionalFormatting>
  <conditionalFormatting sqref="G21">
    <cfRule type="iconSet" priority="8">
      <iconSet iconSet="3Symbols" showValue="0">
        <cfvo type="percent" val="0"/>
        <cfvo type="formula" val="0.85"/>
        <cfvo type="formula" val="1"/>
      </iconSet>
    </cfRule>
  </conditionalFormatting>
  <conditionalFormatting sqref="H21">
    <cfRule type="iconSet" priority="7">
      <iconSet iconSet="3Symbols" showValue="0">
        <cfvo type="percent" val="0"/>
        <cfvo type="formula" val="0.85"/>
        <cfvo type="formula" val="1"/>
      </iconSet>
    </cfRule>
  </conditionalFormatting>
  <conditionalFormatting sqref="I21">
    <cfRule type="iconSet" priority="6">
      <iconSet iconSet="3Symbols" showValue="0">
        <cfvo type="percent" val="0"/>
        <cfvo type="formula" val="0.85"/>
        <cfvo type="formula" val="1"/>
      </iconSet>
    </cfRule>
  </conditionalFormatting>
  <conditionalFormatting sqref="J21">
    <cfRule type="iconSet" priority="5">
      <iconSet iconSet="3Symbols" showValue="0">
        <cfvo type="percent" val="0"/>
        <cfvo type="formula" val="0.85"/>
        <cfvo type="formula" val="1"/>
      </iconSet>
    </cfRule>
  </conditionalFormatting>
  <conditionalFormatting sqref="K21">
    <cfRule type="iconSet" priority="4">
      <iconSet iconSet="3Symbols" showValue="0">
        <cfvo type="percent" val="0"/>
        <cfvo type="formula" val="0.85"/>
        <cfvo type="formula" val="1"/>
      </iconSet>
    </cfRule>
  </conditionalFormatting>
  <conditionalFormatting sqref="L21">
    <cfRule type="iconSet" priority="3">
      <iconSet iconSet="3Symbols" showValue="0">
        <cfvo type="percent" val="0"/>
        <cfvo type="formula" val="0.85"/>
        <cfvo type="formula" val="1"/>
      </iconSet>
    </cfRule>
  </conditionalFormatting>
  <conditionalFormatting sqref="M21">
    <cfRule type="iconSet" priority="2">
      <iconSet iconSet="3Symbols" showValue="0">
        <cfvo type="percent" val="0"/>
        <cfvo type="formula" val="0.85"/>
        <cfvo type="formula" val="1"/>
      </iconSet>
    </cfRule>
  </conditionalFormatting>
  <conditionalFormatting sqref="N21">
    <cfRule type="iconSet" priority="1">
      <iconSet iconSet="3Symbols" showValue="0">
        <cfvo type="percent" val="0"/>
        <cfvo type="formula" val="0.85"/>
        <cfvo type="formula" val="1"/>
      </iconSet>
    </cfRule>
  </conditionalFormatting>
  <dataValidations count="1">
    <dataValidation type="decimal" allowBlank="1" showInputMessage="1" showErrorMessage="1" error="Please enter a valid number." sqref="C22:N25">
      <formula1>-100000000</formula1>
      <formula2>100000000</formula2>
    </dataValidation>
  </dataValidations>
  <hyperlinks>
    <hyperlink ref="L18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1"/>
  <sheetViews>
    <sheetView showGridLines="0" zoomScale="95" zoomScaleNormal="95" workbookViewId="0">
      <selection activeCell="B22" sqref="B22:P22"/>
    </sheetView>
  </sheetViews>
  <sheetFormatPr defaultColWidth="0" defaultRowHeight="12.75" zeroHeight="1" x14ac:dyDescent="0.2"/>
  <cols>
    <col min="1" max="1" width="2.140625" style="38" customWidth="1"/>
    <col min="2" max="2" width="5.140625" style="34" customWidth="1"/>
    <col min="3" max="3" width="34.85546875" style="34" customWidth="1"/>
    <col min="4" max="4" width="13" style="35" customWidth="1"/>
    <col min="5" max="5" width="10.140625" style="36" customWidth="1"/>
    <col min="6" max="6" width="11.42578125" style="36" customWidth="1"/>
    <col min="7" max="7" width="12" style="37" customWidth="1"/>
    <col min="8" max="8" width="10.140625" style="37" customWidth="1"/>
    <col min="9" max="9" width="12.85546875" style="37" customWidth="1"/>
    <col min="10" max="10" width="11.42578125" style="37" customWidth="1"/>
    <col min="11" max="11" width="12.42578125" style="37" customWidth="1"/>
    <col min="12" max="12" width="11.5703125" style="37" customWidth="1"/>
    <col min="13" max="13" width="10.7109375" style="36" customWidth="1"/>
    <col min="14" max="14" width="9.85546875" style="37" customWidth="1"/>
    <col min="15" max="15" width="11.42578125" style="36" customWidth="1"/>
    <col min="16" max="16" width="13.7109375" style="37" customWidth="1"/>
    <col min="17" max="17" width="3.28515625" style="38" customWidth="1"/>
    <col min="18" max="16384" width="3.28515625" style="38" hidden="1"/>
  </cols>
  <sheetData>
    <row r="1" spans="2:17" s="43" customFormat="1" ht="27" customHeight="1" x14ac:dyDescent="0.2">
      <c r="B1" s="39"/>
      <c r="C1" s="39"/>
      <c r="D1" s="40"/>
      <c r="E1" s="41"/>
      <c r="F1" s="41"/>
      <c r="G1" s="42"/>
      <c r="H1" s="42"/>
      <c r="I1" s="42"/>
      <c r="J1" s="42"/>
      <c r="K1" s="42"/>
      <c r="L1" s="42"/>
      <c r="M1" s="41"/>
      <c r="N1" s="42"/>
      <c r="O1" s="41"/>
      <c r="P1" s="42"/>
    </row>
    <row r="2" spans="2:17" s="43" customFormat="1" ht="3" customHeight="1" x14ac:dyDescent="0.2">
      <c r="B2" s="39"/>
      <c r="C2" s="39"/>
      <c r="D2" s="40"/>
      <c r="E2" s="41"/>
      <c r="F2" s="41"/>
      <c r="G2" s="42"/>
      <c r="H2" s="42"/>
      <c r="I2" s="42"/>
      <c r="J2" s="42"/>
      <c r="K2" s="42"/>
      <c r="L2" s="42"/>
      <c r="M2" s="41"/>
      <c r="N2" s="42"/>
      <c r="O2" s="41"/>
      <c r="P2" s="42"/>
    </row>
    <row r="3" spans="2:17" s="44" customFormat="1" ht="34.5" customHeight="1" x14ac:dyDescent="0.2">
      <c r="B3" s="127" t="s">
        <v>55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2:17" s="82" customFormat="1" ht="8.25" customHeight="1" x14ac:dyDescent="0.2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</row>
    <row r="5" spans="2:17" s="82" customFormat="1" ht="6" customHeight="1" x14ac:dyDescent="0.2">
      <c r="B5" s="128"/>
      <c r="C5" s="128"/>
      <c r="D5" s="128"/>
      <c r="G5" s="87"/>
      <c r="L5" s="129"/>
      <c r="M5" s="129"/>
      <c r="N5" s="129"/>
      <c r="O5" s="129"/>
      <c r="P5" s="129"/>
    </row>
    <row r="6" spans="2:17" s="82" customFormat="1" ht="15.75" x14ac:dyDescent="0.2">
      <c r="B6" s="131"/>
      <c r="C6" s="131"/>
      <c r="D6" s="90"/>
      <c r="G6" s="83"/>
      <c r="L6" s="131"/>
      <c r="M6" s="131"/>
      <c r="N6" s="131"/>
      <c r="O6" s="131"/>
      <c r="P6" s="90"/>
    </row>
    <row r="7" spans="2:17" s="82" customFormat="1" ht="14.25" customHeight="1" x14ac:dyDescent="0.2">
      <c r="B7" s="131"/>
      <c r="C7" s="131"/>
      <c r="D7" s="90"/>
      <c r="E7" s="84"/>
      <c r="F7" s="84"/>
      <c r="G7" s="85"/>
      <c r="H7" s="84"/>
      <c r="L7" s="131"/>
      <c r="M7" s="131"/>
      <c r="N7" s="131"/>
      <c r="O7" s="131"/>
      <c r="P7" s="90"/>
      <c r="Q7" s="88"/>
    </row>
    <row r="8" spans="2:17" s="82" customFormat="1" ht="14.25" customHeight="1" x14ac:dyDescent="0.2">
      <c r="B8" s="131"/>
      <c r="C8" s="131"/>
      <c r="D8" s="90"/>
      <c r="E8" s="84"/>
      <c r="F8" s="84"/>
      <c r="G8" s="85"/>
      <c r="H8" s="84"/>
      <c r="L8" s="131"/>
      <c r="M8" s="131"/>
      <c r="N8" s="131"/>
      <c r="O8" s="131"/>
      <c r="P8" s="90"/>
    </row>
    <row r="9" spans="2:17" s="82" customFormat="1" ht="15.75" x14ac:dyDescent="0.2">
      <c r="B9" s="131"/>
      <c r="C9" s="131"/>
      <c r="D9" s="90"/>
      <c r="G9" s="83"/>
      <c r="L9" s="131"/>
      <c r="M9" s="131"/>
      <c r="N9" s="131"/>
      <c r="O9" s="131"/>
      <c r="P9" s="90"/>
    </row>
    <row r="10" spans="2:17" s="82" customFormat="1" ht="15" x14ac:dyDescent="0.2">
      <c r="B10" s="131"/>
      <c r="C10" s="131"/>
      <c r="D10" s="91"/>
      <c r="G10" s="85"/>
      <c r="L10" s="131"/>
      <c r="M10" s="131"/>
      <c r="N10" s="131"/>
      <c r="O10" s="131"/>
      <c r="P10" s="92"/>
    </row>
    <row r="11" spans="2:17" s="82" customFormat="1" ht="14.25" x14ac:dyDescent="0.2">
      <c r="B11" s="131"/>
      <c r="C11" s="131"/>
      <c r="D11" s="91"/>
      <c r="G11" s="87"/>
      <c r="L11" s="131"/>
      <c r="M11" s="131"/>
      <c r="N11" s="131"/>
      <c r="O11" s="131"/>
      <c r="P11" s="92"/>
    </row>
    <row r="12" spans="2:17" s="82" customFormat="1" ht="4.5" customHeight="1" x14ac:dyDescent="0.2">
      <c r="B12" s="129"/>
      <c r="C12" s="129"/>
      <c r="D12" s="129"/>
      <c r="G12" s="87"/>
      <c r="I12" s="89"/>
      <c r="L12" s="129"/>
      <c r="M12" s="129"/>
      <c r="N12" s="129"/>
      <c r="O12" s="129"/>
      <c r="P12" s="129"/>
    </row>
    <row r="13" spans="2:17" s="86" customFormat="1" ht="17.25" customHeight="1" x14ac:dyDescent="0.2">
      <c r="B13" s="93"/>
      <c r="C13" s="93"/>
      <c r="D13" s="94"/>
      <c r="E13" s="95"/>
      <c r="F13" s="95"/>
      <c r="G13" s="96"/>
      <c r="H13" s="97"/>
      <c r="I13" s="97"/>
      <c r="J13" s="97"/>
      <c r="K13" s="97"/>
      <c r="L13" s="97"/>
      <c r="M13" s="95"/>
      <c r="N13" s="95"/>
      <c r="O13" s="98"/>
      <c r="P13" s="97"/>
    </row>
    <row r="14" spans="2:17" s="103" customFormat="1" x14ac:dyDescent="0.2">
      <c r="B14" s="99"/>
      <c r="C14" s="99"/>
      <c r="D14" s="100"/>
      <c r="E14" s="101"/>
      <c r="F14" s="102"/>
      <c r="G14" s="102"/>
      <c r="H14" s="102"/>
      <c r="I14" s="102"/>
      <c r="J14" s="102"/>
      <c r="K14" s="102"/>
      <c r="L14" s="102"/>
      <c r="M14" s="101"/>
      <c r="N14" s="102"/>
      <c r="O14" s="101"/>
      <c r="P14" s="102"/>
    </row>
    <row r="15" spans="2:17" s="103" customFormat="1" ht="6" customHeight="1" x14ac:dyDescent="0.2"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</row>
    <row r="16" spans="2:17" s="111" customFormat="1" x14ac:dyDescent="0.2">
      <c r="B16" s="104"/>
      <c r="C16" s="104"/>
      <c r="D16" s="105"/>
      <c r="E16" s="106"/>
      <c r="F16" s="107"/>
      <c r="G16" s="108"/>
      <c r="H16" s="107"/>
      <c r="I16" s="108"/>
      <c r="J16" s="108"/>
      <c r="K16" s="108"/>
      <c r="L16" s="108"/>
      <c r="M16" s="109"/>
      <c r="N16" s="108"/>
      <c r="O16" s="109"/>
      <c r="P16" s="108"/>
      <c r="Q16" s="110"/>
    </row>
    <row r="17" spans="2:17" s="111" customFormat="1" x14ac:dyDescent="0.2">
      <c r="B17" s="104"/>
      <c r="C17" s="104"/>
      <c r="D17" s="105"/>
      <c r="E17" s="106"/>
      <c r="F17" s="107"/>
      <c r="G17" s="108"/>
      <c r="H17" s="107"/>
      <c r="I17" s="108"/>
      <c r="J17" s="108"/>
      <c r="K17" s="108"/>
      <c r="L17" s="108"/>
      <c r="M17" s="109"/>
      <c r="N17" s="108"/>
      <c r="O17" s="109"/>
      <c r="P17" s="108"/>
      <c r="Q17" s="110"/>
    </row>
    <row r="18" spans="2:17" s="111" customFormat="1" x14ac:dyDescent="0.2">
      <c r="B18" s="104"/>
      <c r="C18" s="104"/>
      <c r="D18" s="105"/>
      <c r="E18" s="106"/>
      <c r="F18" s="107"/>
      <c r="G18" s="108"/>
      <c r="H18" s="107"/>
      <c r="I18" s="108"/>
      <c r="J18" s="107"/>
      <c r="K18" s="107"/>
      <c r="L18" s="107"/>
      <c r="M18" s="112"/>
      <c r="N18" s="108"/>
      <c r="O18" s="109"/>
      <c r="P18" s="108"/>
      <c r="Q18" s="110"/>
    </row>
    <row r="19" spans="2:17" s="111" customFormat="1" ht="30" customHeight="1" x14ac:dyDescent="0.2">
      <c r="B19" s="104"/>
      <c r="C19" s="104"/>
      <c r="D19" s="105"/>
      <c r="E19" s="106"/>
      <c r="F19" s="107"/>
      <c r="G19" s="108"/>
      <c r="H19" s="107"/>
      <c r="I19" s="108"/>
      <c r="J19" s="107"/>
      <c r="K19" s="107"/>
      <c r="L19" s="107"/>
      <c r="M19" s="112"/>
      <c r="N19" s="108"/>
      <c r="O19" s="109"/>
      <c r="P19" s="108"/>
      <c r="Q19" s="110"/>
    </row>
    <row r="20" spans="2:17" x14ac:dyDescent="0.2"/>
    <row r="21" spans="2:17" s="111" customFormat="1" x14ac:dyDescent="0.2">
      <c r="B21" s="104"/>
      <c r="C21" s="104"/>
      <c r="D21" s="105"/>
      <c r="E21" s="106"/>
      <c r="F21" s="107"/>
      <c r="G21" s="108"/>
      <c r="H21" s="107"/>
      <c r="I21" s="108"/>
      <c r="J21" s="108"/>
      <c r="K21" s="108"/>
      <c r="L21" s="108"/>
      <c r="M21" s="163" t="s">
        <v>10</v>
      </c>
      <c r="N21" s="163"/>
      <c r="O21" s="163"/>
      <c r="P21" s="163"/>
    </row>
    <row r="22" spans="2:17" s="111" customFormat="1" ht="7.5" customHeight="1" x14ac:dyDescent="0.2"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</row>
    <row r="23" spans="2:17" s="114" customFormat="1" x14ac:dyDescent="0.2">
      <c r="B23" s="104"/>
      <c r="C23" s="113"/>
      <c r="D23" s="105"/>
      <c r="E23" s="106"/>
      <c r="F23" s="107"/>
      <c r="G23" s="108"/>
      <c r="H23" s="107"/>
      <c r="I23" s="108"/>
      <c r="J23" s="108"/>
      <c r="K23" s="108"/>
      <c r="L23" s="108"/>
      <c r="M23" s="109"/>
      <c r="N23" s="108"/>
      <c r="O23" s="109"/>
      <c r="P23" s="108"/>
    </row>
    <row r="24" spans="2:17" s="111" customFormat="1" hidden="1" x14ac:dyDescent="0.2">
      <c r="B24" s="104"/>
      <c r="C24" s="104"/>
      <c r="D24" s="105"/>
      <c r="E24" s="106"/>
      <c r="F24" s="107"/>
      <c r="G24" s="108"/>
      <c r="H24" s="107"/>
      <c r="I24" s="108"/>
      <c r="J24" s="108"/>
      <c r="K24" s="108"/>
      <c r="L24" s="108"/>
      <c r="M24" s="109"/>
      <c r="N24" s="108"/>
      <c r="O24" s="109"/>
      <c r="P24" s="108"/>
    </row>
    <row r="25" spans="2:17" s="111" customFormat="1" hidden="1" x14ac:dyDescent="0.2">
      <c r="B25" s="104"/>
      <c r="C25" s="104"/>
      <c r="D25" s="105"/>
      <c r="E25" s="106"/>
      <c r="F25" s="107"/>
      <c r="G25" s="108"/>
      <c r="H25" s="107"/>
      <c r="I25" s="108"/>
      <c r="J25" s="108"/>
      <c r="K25" s="108"/>
      <c r="L25" s="108"/>
      <c r="M25" s="109"/>
      <c r="N25" s="108"/>
      <c r="O25" s="109"/>
      <c r="P25" s="108"/>
    </row>
    <row r="26" spans="2:17" s="111" customFormat="1" hidden="1" x14ac:dyDescent="0.2">
      <c r="B26" s="104"/>
      <c r="C26" s="104"/>
      <c r="D26" s="105"/>
      <c r="E26" s="106"/>
      <c r="F26" s="107"/>
      <c r="G26" s="108"/>
      <c r="H26" s="107"/>
      <c r="I26" s="108"/>
      <c r="J26" s="108"/>
      <c r="K26" s="108"/>
      <c r="L26" s="108"/>
      <c r="M26" s="109"/>
      <c r="N26" s="108"/>
      <c r="O26" s="109"/>
      <c r="P26" s="108"/>
    </row>
    <row r="27" spans="2:17" s="111" customFormat="1" hidden="1" x14ac:dyDescent="0.2">
      <c r="B27" s="104"/>
      <c r="C27" s="104"/>
      <c r="D27" s="105"/>
      <c r="E27" s="106"/>
      <c r="F27" s="107"/>
      <c r="G27" s="108"/>
      <c r="H27" s="107"/>
      <c r="I27" s="108"/>
      <c r="J27" s="108"/>
      <c r="K27" s="108"/>
      <c r="L27" s="108"/>
      <c r="M27" s="109"/>
      <c r="N27" s="108"/>
      <c r="O27" s="109"/>
      <c r="P27" s="108"/>
    </row>
    <row r="28" spans="2:17" s="111" customFormat="1" hidden="1" x14ac:dyDescent="0.2">
      <c r="B28" s="104"/>
      <c r="C28" s="104"/>
      <c r="D28" s="105"/>
      <c r="E28" s="106"/>
      <c r="F28" s="107"/>
      <c r="G28" s="108"/>
      <c r="H28" s="107"/>
      <c r="I28" s="108"/>
      <c r="J28" s="108"/>
      <c r="K28" s="108"/>
      <c r="L28" s="108"/>
      <c r="M28" s="109"/>
      <c r="N28" s="108"/>
      <c r="O28" s="109"/>
      <c r="P28" s="108"/>
    </row>
    <row r="29" spans="2:17" s="111" customFormat="1" hidden="1" x14ac:dyDescent="0.2">
      <c r="B29" s="104"/>
      <c r="C29" s="104"/>
      <c r="D29" s="105"/>
      <c r="E29" s="106"/>
      <c r="F29" s="107"/>
      <c r="G29" s="108"/>
      <c r="H29" s="107"/>
      <c r="I29" s="108"/>
      <c r="J29" s="108"/>
      <c r="K29" s="108"/>
      <c r="L29" s="108"/>
      <c r="M29" s="109"/>
      <c r="N29" s="108"/>
      <c r="O29" s="109"/>
      <c r="P29" s="108"/>
    </row>
    <row r="30" spans="2:17" s="111" customFormat="1" hidden="1" x14ac:dyDescent="0.2">
      <c r="B30" s="104"/>
      <c r="C30" s="104"/>
      <c r="D30" s="105"/>
      <c r="E30" s="106"/>
      <c r="F30" s="107"/>
      <c r="G30" s="108"/>
      <c r="H30" s="107"/>
      <c r="I30" s="108"/>
      <c r="J30" s="108"/>
      <c r="K30" s="108"/>
      <c r="L30" s="108"/>
      <c r="M30" s="109"/>
      <c r="N30" s="108"/>
      <c r="O30" s="109"/>
      <c r="P30" s="108"/>
    </row>
    <row r="31" spans="2:17" s="111" customFormat="1" hidden="1" x14ac:dyDescent="0.2">
      <c r="B31" s="104"/>
      <c r="C31" s="104"/>
      <c r="D31" s="105"/>
      <c r="E31" s="106"/>
      <c r="F31" s="107"/>
      <c r="G31" s="108"/>
      <c r="H31" s="107"/>
      <c r="I31" s="108"/>
      <c r="J31" s="108"/>
      <c r="K31" s="108"/>
      <c r="L31" s="108"/>
      <c r="M31" s="109"/>
      <c r="N31" s="108"/>
      <c r="O31" s="109"/>
      <c r="P31" s="108"/>
    </row>
    <row r="32" spans="2:17" s="111" customFormat="1" hidden="1" x14ac:dyDescent="0.2">
      <c r="B32" s="104"/>
      <c r="C32" s="104"/>
      <c r="D32" s="105"/>
      <c r="E32" s="106"/>
      <c r="F32" s="107"/>
      <c r="G32" s="108"/>
      <c r="H32" s="107"/>
      <c r="I32" s="108"/>
      <c r="J32" s="108"/>
      <c r="K32" s="108"/>
      <c r="L32" s="108"/>
      <c r="M32" s="109"/>
      <c r="N32" s="108"/>
      <c r="O32" s="109"/>
      <c r="P32" s="108"/>
    </row>
    <row r="33" spans="2:16" s="111" customFormat="1" hidden="1" x14ac:dyDescent="0.2">
      <c r="B33" s="104"/>
      <c r="C33" s="104"/>
      <c r="D33" s="105"/>
      <c r="E33" s="106"/>
      <c r="F33" s="107"/>
      <c r="G33" s="108"/>
      <c r="H33" s="107"/>
      <c r="I33" s="108"/>
      <c r="J33" s="108"/>
      <c r="K33" s="108"/>
      <c r="L33" s="108"/>
      <c r="M33" s="109"/>
      <c r="N33" s="108"/>
      <c r="O33" s="109"/>
      <c r="P33" s="108"/>
    </row>
    <row r="34" spans="2:16" s="111" customFormat="1" hidden="1" x14ac:dyDescent="0.2">
      <c r="B34" s="104"/>
      <c r="C34" s="104"/>
      <c r="D34" s="105"/>
      <c r="E34" s="106"/>
      <c r="F34" s="107"/>
      <c r="G34" s="108"/>
      <c r="H34" s="107"/>
      <c r="I34" s="108"/>
      <c r="J34" s="108"/>
      <c r="K34" s="108"/>
      <c r="L34" s="108"/>
      <c r="M34" s="109"/>
      <c r="N34" s="108"/>
      <c r="O34" s="109"/>
      <c r="P34" s="108"/>
    </row>
    <row r="35" spans="2:16" s="111" customFormat="1" hidden="1" x14ac:dyDescent="0.2">
      <c r="B35" s="104"/>
      <c r="C35" s="104"/>
      <c r="D35" s="105"/>
      <c r="E35" s="106"/>
      <c r="F35" s="107"/>
      <c r="G35" s="108"/>
      <c r="H35" s="107"/>
      <c r="I35" s="108"/>
      <c r="J35" s="108"/>
      <c r="K35" s="108"/>
      <c r="L35" s="108"/>
      <c r="M35" s="109"/>
      <c r="N35" s="108"/>
      <c r="O35" s="109"/>
      <c r="P35" s="108"/>
    </row>
    <row r="36" spans="2:16" s="111" customFormat="1" hidden="1" x14ac:dyDescent="0.2">
      <c r="B36" s="104"/>
      <c r="C36" s="104"/>
      <c r="D36" s="105"/>
      <c r="E36" s="106"/>
      <c r="F36" s="107"/>
      <c r="G36" s="108"/>
      <c r="H36" s="107"/>
      <c r="I36" s="108"/>
      <c r="J36" s="108"/>
      <c r="K36" s="108"/>
      <c r="L36" s="108"/>
      <c r="M36" s="109"/>
      <c r="N36" s="108"/>
      <c r="O36" s="109"/>
      <c r="P36" s="108"/>
    </row>
    <row r="37" spans="2:16" s="111" customFormat="1" hidden="1" x14ac:dyDescent="0.2">
      <c r="B37" s="104"/>
      <c r="C37" s="104"/>
      <c r="D37" s="105"/>
      <c r="E37" s="106"/>
      <c r="F37" s="107"/>
      <c r="G37" s="108"/>
      <c r="H37" s="107"/>
      <c r="I37" s="108"/>
      <c r="J37" s="108"/>
      <c r="K37" s="108"/>
      <c r="L37" s="108"/>
      <c r="M37" s="109"/>
      <c r="N37" s="108"/>
      <c r="O37" s="109"/>
      <c r="P37" s="108"/>
    </row>
    <row r="38" spans="2:16" s="111" customFormat="1" hidden="1" x14ac:dyDescent="0.2">
      <c r="B38" s="104"/>
      <c r="C38" s="104"/>
      <c r="D38" s="105"/>
      <c r="E38" s="106"/>
      <c r="F38" s="107"/>
      <c r="G38" s="108"/>
      <c r="H38" s="107"/>
      <c r="I38" s="108"/>
      <c r="J38" s="108"/>
      <c r="K38" s="108"/>
      <c r="L38" s="108"/>
      <c r="M38" s="109"/>
      <c r="N38" s="108"/>
      <c r="O38" s="109"/>
      <c r="P38" s="108"/>
    </row>
    <row r="39" spans="2:16" s="111" customFormat="1" hidden="1" x14ac:dyDescent="0.2">
      <c r="B39" s="104"/>
      <c r="C39" s="104"/>
      <c r="D39" s="105"/>
      <c r="E39" s="106"/>
      <c r="F39" s="107"/>
      <c r="G39" s="108"/>
      <c r="H39" s="107"/>
      <c r="I39" s="108"/>
      <c r="J39" s="108"/>
      <c r="K39" s="108"/>
      <c r="L39" s="108"/>
      <c r="M39" s="109"/>
      <c r="N39" s="108"/>
      <c r="O39" s="109"/>
      <c r="P39" s="108"/>
    </row>
    <row r="40" spans="2:16" s="111" customFormat="1" hidden="1" x14ac:dyDescent="0.2">
      <c r="B40" s="104"/>
      <c r="C40" s="104"/>
      <c r="D40" s="105"/>
      <c r="E40" s="106"/>
      <c r="F40" s="107"/>
      <c r="G40" s="108"/>
      <c r="H40" s="107"/>
      <c r="I40" s="108"/>
      <c r="J40" s="108"/>
      <c r="K40" s="108"/>
      <c r="L40" s="108"/>
      <c r="M40" s="109"/>
      <c r="N40" s="108"/>
      <c r="O40" s="109"/>
      <c r="P40" s="108"/>
    </row>
    <row r="41" spans="2:16" s="111" customFormat="1" hidden="1" x14ac:dyDescent="0.2">
      <c r="B41" s="104"/>
      <c r="C41" s="104"/>
      <c r="D41" s="105"/>
      <c r="E41" s="106"/>
      <c r="F41" s="107"/>
      <c r="G41" s="108"/>
      <c r="H41" s="107"/>
      <c r="I41" s="108"/>
      <c r="J41" s="108"/>
      <c r="K41" s="108"/>
      <c r="L41" s="108"/>
      <c r="M41" s="109"/>
      <c r="N41" s="108"/>
      <c r="O41" s="109"/>
      <c r="P41" s="108"/>
    </row>
    <row r="42" spans="2:16" s="111" customFormat="1" hidden="1" x14ac:dyDescent="0.2">
      <c r="B42" s="104"/>
      <c r="C42" s="104"/>
      <c r="D42" s="105"/>
      <c r="E42" s="106"/>
      <c r="F42" s="107"/>
      <c r="G42" s="108"/>
      <c r="H42" s="107"/>
      <c r="I42" s="108"/>
      <c r="J42" s="108"/>
      <c r="K42" s="108"/>
      <c r="L42" s="108"/>
      <c r="M42" s="109"/>
      <c r="N42" s="108"/>
      <c r="O42" s="109"/>
      <c r="P42" s="108"/>
    </row>
    <row r="43" spans="2:16" s="111" customFormat="1" hidden="1" x14ac:dyDescent="0.2">
      <c r="B43" s="104"/>
      <c r="C43" s="104"/>
      <c r="D43" s="105"/>
      <c r="E43" s="106"/>
      <c r="F43" s="107"/>
      <c r="G43" s="108"/>
      <c r="H43" s="107"/>
      <c r="I43" s="108"/>
      <c r="J43" s="108"/>
      <c r="K43" s="108"/>
      <c r="L43" s="108"/>
      <c r="M43" s="109"/>
      <c r="N43" s="108"/>
      <c r="O43" s="109"/>
      <c r="P43" s="108"/>
    </row>
    <row r="44" spans="2:16" s="111" customFormat="1" hidden="1" x14ac:dyDescent="0.2">
      <c r="B44" s="104"/>
      <c r="C44" s="104"/>
      <c r="D44" s="105"/>
      <c r="E44" s="106"/>
      <c r="F44" s="107"/>
      <c r="G44" s="108"/>
      <c r="H44" s="107"/>
      <c r="I44" s="108"/>
      <c r="J44" s="108"/>
      <c r="K44" s="108"/>
      <c r="L44" s="108"/>
      <c r="M44" s="109"/>
      <c r="N44" s="108"/>
      <c r="O44" s="109"/>
      <c r="P44" s="108"/>
    </row>
    <row r="45" spans="2:16" s="111" customFormat="1" hidden="1" x14ac:dyDescent="0.2">
      <c r="B45" s="104"/>
      <c r="C45" s="104"/>
      <c r="D45" s="105"/>
      <c r="E45" s="106"/>
      <c r="F45" s="107"/>
      <c r="G45" s="108"/>
      <c r="H45" s="107"/>
      <c r="I45" s="108"/>
      <c r="J45" s="108"/>
      <c r="K45" s="108"/>
      <c r="L45" s="108"/>
      <c r="M45" s="109"/>
      <c r="N45" s="108"/>
      <c r="O45" s="109"/>
      <c r="P45" s="108"/>
    </row>
    <row r="46" spans="2:16" s="111" customFormat="1" hidden="1" x14ac:dyDescent="0.2">
      <c r="B46" s="104"/>
      <c r="C46" s="104"/>
      <c r="D46" s="105"/>
      <c r="E46" s="106"/>
      <c r="F46" s="107"/>
      <c r="G46" s="108"/>
      <c r="H46" s="107"/>
      <c r="I46" s="108"/>
      <c r="J46" s="108"/>
      <c r="K46" s="108"/>
      <c r="L46" s="108"/>
      <c r="M46" s="109"/>
      <c r="N46" s="108"/>
      <c r="O46" s="109"/>
      <c r="P46" s="108"/>
    </row>
    <row r="47" spans="2:16" s="111" customFormat="1" hidden="1" x14ac:dyDescent="0.2">
      <c r="B47" s="104"/>
      <c r="C47" s="104"/>
      <c r="D47" s="105"/>
      <c r="E47" s="106"/>
      <c r="F47" s="107"/>
      <c r="G47" s="108"/>
      <c r="H47" s="107"/>
      <c r="I47" s="108"/>
      <c r="J47" s="108"/>
      <c r="K47" s="108"/>
      <c r="L47" s="108"/>
      <c r="M47" s="109"/>
      <c r="N47" s="108"/>
      <c r="O47" s="109"/>
      <c r="P47" s="108"/>
    </row>
    <row r="48" spans="2:16" s="111" customFormat="1" hidden="1" x14ac:dyDescent="0.2">
      <c r="B48" s="104"/>
      <c r="C48" s="104"/>
      <c r="D48" s="105"/>
      <c r="E48" s="106"/>
      <c r="F48" s="107"/>
      <c r="G48" s="108"/>
      <c r="H48" s="107"/>
      <c r="I48" s="108"/>
      <c r="J48" s="108"/>
      <c r="K48" s="108"/>
      <c r="L48" s="108"/>
      <c r="M48" s="109"/>
      <c r="N48" s="108"/>
      <c r="O48" s="109"/>
      <c r="P48" s="108"/>
    </row>
    <row r="49" spans="2:16" s="111" customFormat="1" ht="6.75" hidden="1" customHeight="1" x14ac:dyDescent="0.2"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</row>
    <row r="50" spans="2:16" s="111" customFormat="1" hidden="1" x14ac:dyDescent="0.2">
      <c r="B50" s="115"/>
      <c r="C50" s="115"/>
      <c r="D50" s="116"/>
      <c r="E50" s="117"/>
      <c r="F50" s="117"/>
      <c r="G50" s="118"/>
      <c r="H50" s="118"/>
      <c r="I50" s="118"/>
      <c r="J50" s="118"/>
      <c r="K50" s="118"/>
      <c r="L50" s="118"/>
      <c r="M50" s="117"/>
      <c r="N50" s="118"/>
      <c r="O50" s="117"/>
      <c r="P50" s="118"/>
    </row>
    <row r="51" spans="2:16" s="111" customFormat="1" hidden="1" x14ac:dyDescent="0.2">
      <c r="B51" s="115"/>
      <c r="C51" s="115"/>
      <c r="D51" s="116"/>
      <c r="E51" s="117"/>
      <c r="F51" s="117"/>
      <c r="G51" s="118"/>
      <c r="H51" s="118"/>
      <c r="I51" s="118"/>
      <c r="J51" s="118"/>
      <c r="K51" s="118"/>
      <c r="L51" s="118"/>
      <c r="M51" s="117"/>
      <c r="N51" s="118"/>
      <c r="O51" s="117"/>
      <c r="P51" s="118"/>
    </row>
    <row r="52" spans="2:16" s="111" customFormat="1" hidden="1" x14ac:dyDescent="0.2">
      <c r="B52" s="115"/>
      <c r="C52" s="115"/>
      <c r="D52" s="116"/>
      <c r="E52" s="117"/>
      <c r="F52" s="117"/>
      <c r="G52" s="118"/>
      <c r="H52" s="118"/>
      <c r="I52" s="118"/>
      <c r="J52" s="118"/>
      <c r="K52" s="118"/>
      <c r="L52" s="118"/>
      <c r="M52" s="117"/>
      <c r="N52" s="118"/>
      <c r="O52" s="117"/>
      <c r="P52" s="118"/>
    </row>
    <row r="53" spans="2:16" s="111" customFormat="1" hidden="1" x14ac:dyDescent="0.2">
      <c r="B53" s="115"/>
      <c r="C53" s="115"/>
      <c r="D53" s="116"/>
      <c r="E53" s="117"/>
      <c r="F53" s="117"/>
      <c r="G53" s="118"/>
      <c r="H53" s="118"/>
      <c r="I53" s="118"/>
      <c r="J53" s="118"/>
      <c r="K53" s="118"/>
      <c r="L53" s="118"/>
      <c r="M53" s="117"/>
      <c r="N53" s="118"/>
      <c r="O53" s="117"/>
      <c r="P53" s="118"/>
    </row>
    <row r="54" spans="2:16" s="111" customFormat="1" hidden="1" x14ac:dyDescent="0.2">
      <c r="B54" s="115"/>
      <c r="C54" s="115"/>
      <c r="D54" s="116"/>
      <c r="E54" s="117"/>
      <c r="F54" s="117"/>
      <c r="G54" s="118"/>
      <c r="H54" s="118"/>
      <c r="I54" s="118"/>
      <c r="J54" s="118"/>
      <c r="K54" s="118"/>
      <c r="L54" s="118"/>
      <c r="M54" s="117"/>
      <c r="N54" s="118"/>
      <c r="O54" s="117"/>
      <c r="P54" s="118"/>
    </row>
    <row r="55" spans="2:16" s="111" customFormat="1" hidden="1" x14ac:dyDescent="0.2">
      <c r="B55" s="115"/>
      <c r="C55" s="115"/>
      <c r="D55" s="116"/>
      <c r="E55" s="117"/>
      <c r="F55" s="117"/>
      <c r="G55" s="118"/>
      <c r="H55" s="118"/>
      <c r="I55" s="118"/>
      <c r="J55" s="118"/>
      <c r="K55" s="118"/>
      <c r="L55" s="118"/>
      <c r="M55" s="117"/>
      <c r="N55" s="118"/>
      <c r="O55" s="117"/>
      <c r="P55" s="118"/>
    </row>
    <row r="56" spans="2:16" s="111" customFormat="1" hidden="1" x14ac:dyDescent="0.2">
      <c r="B56" s="115"/>
      <c r="C56" s="115"/>
      <c r="D56" s="116"/>
      <c r="E56" s="117"/>
      <c r="F56" s="117"/>
      <c r="G56" s="118"/>
      <c r="H56" s="118"/>
      <c r="I56" s="118"/>
      <c r="J56" s="118"/>
      <c r="K56" s="118"/>
      <c r="L56" s="118"/>
      <c r="M56" s="117"/>
      <c r="N56" s="118"/>
      <c r="O56" s="117"/>
      <c r="P56" s="118"/>
    </row>
    <row r="57" spans="2:16" s="111" customFormat="1" hidden="1" x14ac:dyDescent="0.2">
      <c r="B57" s="115"/>
      <c r="C57" s="115"/>
      <c r="D57" s="116"/>
      <c r="E57" s="117"/>
      <c r="F57" s="117"/>
      <c r="G57" s="118"/>
      <c r="H57" s="118"/>
      <c r="I57" s="118"/>
      <c r="J57" s="118"/>
      <c r="K57" s="118"/>
      <c r="L57" s="118"/>
      <c r="M57" s="117"/>
      <c r="N57" s="118"/>
      <c r="O57" s="117"/>
      <c r="P57" s="118"/>
    </row>
    <row r="58" spans="2:16" s="111" customFormat="1" hidden="1" x14ac:dyDescent="0.2">
      <c r="B58" s="115"/>
      <c r="C58" s="115"/>
      <c r="D58" s="116"/>
      <c r="E58" s="117"/>
      <c r="F58" s="117"/>
      <c r="G58" s="118"/>
      <c r="H58" s="118"/>
      <c r="I58" s="118"/>
      <c r="J58" s="118"/>
      <c r="K58" s="118"/>
      <c r="L58" s="118"/>
      <c r="M58" s="117"/>
      <c r="N58" s="118"/>
      <c r="O58" s="117"/>
      <c r="P58" s="118"/>
    </row>
    <row r="59" spans="2:16" s="111" customFormat="1" hidden="1" x14ac:dyDescent="0.2">
      <c r="B59" s="115"/>
      <c r="C59" s="115"/>
      <c r="D59" s="116"/>
      <c r="E59" s="117"/>
      <c r="F59" s="117"/>
      <c r="G59" s="118"/>
      <c r="H59" s="118"/>
      <c r="I59" s="118"/>
      <c r="J59" s="118"/>
      <c r="K59" s="118"/>
      <c r="L59" s="118"/>
      <c r="M59" s="117"/>
      <c r="N59" s="118"/>
      <c r="O59" s="117"/>
      <c r="P59" s="118"/>
    </row>
    <row r="60" spans="2:16" s="111" customFormat="1" hidden="1" x14ac:dyDescent="0.2">
      <c r="B60" s="115"/>
      <c r="C60" s="115"/>
      <c r="D60" s="116"/>
      <c r="E60" s="117"/>
      <c r="F60" s="117"/>
      <c r="G60" s="118"/>
      <c r="H60" s="118"/>
      <c r="I60" s="118"/>
      <c r="J60" s="118"/>
      <c r="K60" s="118"/>
      <c r="L60" s="118"/>
      <c r="M60" s="117"/>
      <c r="N60" s="118"/>
      <c r="O60" s="117"/>
      <c r="P60" s="118"/>
    </row>
    <row r="61" spans="2:16" s="111" customFormat="1" hidden="1" x14ac:dyDescent="0.2">
      <c r="B61" s="115"/>
      <c r="C61" s="115"/>
      <c r="D61" s="116"/>
      <c r="E61" s="117"/>
      <c r="F61" s="117"/>
      <c r="G61" s="118"/>
      <c r="H61" s="118"/>
      <c r="I61" s="118"/>
      <c r="J61" s="118"/>
      <c r="K61" s="118"/>
      <c r="L61" s="118"/>
      <c r="M61" s="117"/>
      <c r="N61" s="118"/>
      <c r="O61" s="117"/>
      <c r="P61" s="118"/>
    </row>
  </sheetData>
  <protectedRanges>
    <protectedRange password="8911" sqref="E16:F19 E21:F21 E23:F48" name="Intervalo2"/>
    <protectedRange password="8911" sqref="C16:D19 C21:D21 C23:D48" name="Intervalo1"/>
  </protectedRanges>
  <mergeCells count="22">
    <mergeCell ref="B15:P15"/>
    <mergeCell ref="B49:P49"/>
    <mergeCell ref="B9:C9"/>
    <mergeCell ref="L9:O9"/>
    <mergeCell ref="B10:C10"/>
    <mergeCell ref="L10:O10"/>
    <mergeCell ref="B11:C11"/>
    <mergeCell ref="L11:O11"/>
    <mergeCell ref="B22:P22"/>
    <mergeCell ref="M21:P21"/>
    <mergeCell ref="B7:C7"/>
    <mergeCell ref="L7:O7"/>
    <mergeCell ref="B8:C8"/>
    <mergeCell ref="L8:O8"/>
    <mergeCell ref="B12:D12"/>
    <mergeCell ref="L12:P12"/>
    <mergeCell ref="B3:P3"/>
    <mergeCell ref="B5:D5"/>
    <mergeCell ref="L5:P5"/>
    <mergeCell ref="B4:P4"/>
    <mergeCell ref="B6:C6"/>
    <mergeCell ref="L6:O6"/>
  </mergeCells>
  <conditionalFormatting sqref="H16:H19 H21 H23:H48">
    <cfRule type="expression" dxfId="42" priority="1" stopIfTrue="1">
      <formula>$H16&gt;$G16</formula>
    </cfRule>
    <cfRule type="expression" dxfId="41" priority="2" stopIfTrue="1">
      <formula>$H16&lt;$G16</formula>
    </cfRule>
  </conditionalFormatting>
  <conditionalFormatting sqref="K16:K19 K21 K23:K48">
    <cfRule type="expression" dxfId="40" priority="3" stopIfTrue="1">
      <formula>$K16&gt;$J16</formula>
    </cfRule>
    <cfRule type="expression" dxfId="39" priority="4" stopIfTrue="1">
      <formula>$K16&lt;$J16</formula>
    </cfRule>
  </conditionalFormatting>
  <hyperlinks>
    <hyperlink ref="M21" r:id="rId1"/>
  </hyperlinks>
  <printOptions gridLines="1"/>
  <pageMargins left="0.78740157499999996" right="0.78740157499999996" top="0.984251969" bottom="0.984251969" header="0.49212598499999999" footer="0.49212598499999999"/>
  <pageSetup scale="62" fitToHeight="0" orientation="landscape" horizontalDpi="4294967293" verticalDpi="1200" r:id="rId2"/>
  <headerFooter alignWithMargins="0">
    <oddHeader>&amp;CEVM</oddHeader>
    <oddFooter>&amp;F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9"/>
  <sheetViews>
    <sheetView showGridLines="0" zoomScale="95" zoomScaleNormal="95" workbookViewId="0">
      <selection activeCell="K32" sqref="K32"/>
    </sheetView>
  </sheetViews>
  <sheetFormatPr defaultColWidth="0" defaultRowHeight="12.75" zeroHeight="1" x14ac:dyDescent="0.2"/>
  <cols>
    <col min="1" max="1" width="1.140625" style="46" customWidth="1"/>
    <col min="2" max="2" width="37.5703125" style="162" bestFit="1" customWidth="1"/>
    <col min="3" max="3" width="12.7109375" style="76" customWidth="1"/>
    <col min="4" max="12" width="12.7109375" style="77" customWidth="1"/>
    <col min="13" max="14" width="13" style="46" bestFit="1" customWidth="1"/>
    <col min="15" max="15" width="2.28515625" style="46" customWidth="1"/>
    <col min="16" max="16384" width="9.140625" style="46" hidden="1"/>
  </cols>
  <sheetData>
    <row r="1" spans="2:14" s="43" customFormat="1" ht="43.5" customHeight="1" x14ac:dyDescent="0.2">
      <c r="B1" s="39"/>
      <c r="C1" s="39"/>
      <c r="D1" s="39"/>
      <c r="E1" s="40"/>
      <c r="F1" s="41"/>
      <c r="G1" s="41"/>
      <c r="H1" s="42"/>
      <c r="I1" s="42"/>
      <c r="J1" s="42"/>
      <c r="K1" s="42"/>
      <c r="L1" s="42"/>
    </row>
    <row r="2" spans="2:14" s="44" customFormat="1" ht="34.5" customHeight="1" x14ac:dyDescent="0.2">
      <c r="B2" s="127" t="s">
        <v>54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2:14" s="44" customFormat="1" ht="6.75" customHeight="1" x14ac:dyDescent="0.2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2:14" s="44" customFormat="1" ht="15.75" x14ac:dyDescent="0.2">
      <c r="B4" s="155"/>
      <c r="C4" s="128"/>
      <c r="D4" s="128"/>
      <c r="E4" s="128"/>
      <c r="F4" s="45"/>
      <c r="G4" s="45"/>
      <c r="H4" s="80"/>
      <c r="I4" s="45"/>
      <c r="J4" s="45"/>
      <c r="K4" s="45"/>
      <c r="L4" s="135" t="s">
        <v>10</v>
      </c>
      <c r="M4" s="136"/>
      <c r="N4" s="136"/>
    </row>
    <row r="5" spans="2:14" s="44" customFormat="1" ht="8.25" customHeight="1" x14ac:dyDescent="0.2">
      <c r="B5" s="155"/>
      <c r="C5" s="81"/>
      <c r="D5" s="81"/>
      <c r="E5" s="81"/>
      <c r="F5" s="45"/>
      <c r="G5" s="45"/>
      <c r="H5" s="80"/>
      <c r="I5" s="45"/>
      <c r="J5" s="45"/>
      <c r="K5" s="45"/>
      <c r="L5" s="119"/>
      <c r="M5" s="120"/>
      <c r="N5" s="120"/>
    </row>
    <row r="6" spans="2:14" ht="18.75" customHeight="1" x14ac:dyDescent="0.2">
      <c r="B6" s="156"/>
      <c r="C6" s="121" t="s">
        <v>27</v>
      </c>
      <c r="D6" s="122" t="s">
        <v>56</v>
      </c>
      <c r="E6" s="123" t="s">
        <v>29</v>
      </c>
      <c r="F6" s="123" t="s">
        <v>57</v>
      </c>
      <c r="G6" s="123" t="s">
        <v>58</v>
      </c>
      <c r="H6" s="123" t="s">
        <v>32</v>
      </c>
      <c r="I6" s="123" t="s">
        <v>33</v>
      </c>
      <c r="J6" s="123" t="s">
        <v>59</v>
      </c>
      <c r="K6" s="123" t="s">
        <v>60</v>
      </c>
      <c r="L6" s="124" t="s">
        <v>61</v>
      </c>
      <c r="M6" s="123" t="s">
        <v>62</v>
      </c>
      <c r="N6" s="124" t="s">
        <v>63</v>
      </c>
    </row>
    <row r="7" spans="2:14" ht="5.25" customHeight="1" x14ac:dyDescent="0.2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</row>
    <row r="8" spans="2:14" s="148" customFormat="1" ht="27" customHeight="1" x14ac:dyDescent="0.2">
      <c r="B8" s="157" t="s">
        <v>66</v>
      </c>
      <c r="C8" s="146">
        <f>C20</f>
        <v>1</v>
      </c>
      <c r="D8" s="146">
        <f>D20</f>
        <v>0.94235033259423506</v>
      </c>
      <c r="E8" s="146">
        <f>E20</f>
        <v>0.93772893772893773</v>
      </c>
      <c r="F8" s="146">
        <f>F20</f>
        <v>0.78409090909090917</v>
      </c>
      <c r="G8" s="146">
        <f>G20</f>
        <v>0.98599137931034486</v>
      </c>
      <c r="H8" s="146">
        <f>H20</f>
        <v>0.83243243243243248</v>
      </c>
      <c r="I8" s="146">
        <f>I20</f>
        <v>0.94747340425531923</v>
      </c>
      <c r="J8" s="146">
        <f>J20</f>
        <v>0.91503267973856206</v>
      </c>
      <c r="K8" s="146">
        <f>K20</f>
        <v>0.95733489187609588</v>
      </c>
      <c r="L8" s="146">
        <f>L20</f>
        <v>0.92568306010928958</v>
      </c>
      <c r="M8" s="146">
        <f>M20</f>
        <v>0.95733489187609588</v>
      </c>
      <c r="N8" s="146">
        <f>N20</f>
        <v>0.92568306010928958</v>
      </c>
    </row>
    <row r="9" spans="2:14" s="151" customFormat="1" x14ac:dyDescent="0.2">
      <c r="B9" s="158" t="s">
        <v>6</v>
      </c>
      <c r="C9" s="149">
        <v>1000</v>
      </c>
      <c r="D9" s="149">
        <v>1230</v>
      </c>
      <c r="E9" s="149">
        <v>1230</v>
      </c>
      <c r="F9" s="149">
        <v>1230</v>
      </c>
      <c r="G9" s="149">
        <v>1400</v>
      </c>
      <c r="H9" s="150">
        <v>1400</v>
      </c>
      <c r="I9" s="150">
        <v>1400</v>
      </c>
      <c r="J9" s="150">
        <v>1400</v>
      </c>
      <c r="K9" s="150">
        <v>1400</v>
      </c>
      <c r="L9" s="150">
        <v>1400</v>
      </c>
      <c r="M9" s="150">
        <v>1400</v>
      </c>
      <c r="N9" s="150">
        <v>1400</v>
      </c>
    </row>
    <row r="10" spans="2:14" s="151" customFormat="1" x14ac:dyDescent="0.2">
      <c r="B10" s="158" t="s">
        <v>4</v>
      </c>
      <c r="C10" s="149">
        <v>100</v>
      </c>
      <c r="D10" s="149">
        <v>200</v>
      </c>
      <c r="E10" s="149">
        <v>300</v>
      </c>
      <c r="F10" s="149">
        <v>450</v>
      </c>
      <c r="G10" s="149">
        <v>750</v>
      </c>
      <c r="H10" s="150">
        <v>800</v>
      </c>
      <c r="I10" s="150">
        <v>1125</v>
      </c>
      <c r="J10" s="150">
        <v>1200</v>
      </c>
      <c r="K10" s="150">
        <v>1400</v>
      </c>
      <c r="L10" s="150">
        <v>1400</v>
      </c>
      <c r="M10" s="150">
        <v>1400</v>
      </c>
      <c r="N10" s="150">
        <v>1400</v>
      </c>
    </row>
    <row r="11" spans="2:14" s="151" customFormat="1" x14ac:dyDescent="0.2">
      <c r="B11" s="158" t="s">
        <v>5</v>
      </c>
      <c r="C11" s="149">
        <v>100</v>
      </c>
      <c r="D11" s="149">
        <v>205</v>
      </c>
      <c r="E11" s="149">
        <v>315</v>
      </c>
      <c r="F11" s="149">
        <v>600</v>
      </c>
      <c r="G11" s="149">
        <v>800</v>
      </c>
      <c r="H11" s="150">
        <v>1000</v>
      </c>
      <c r="I11" s="150">
        <v>1200</v>
      </c>
      <c r="J11" s="150">
        <v>1350</v>
      </c>
      <c r="K11" s="150">
        <v>1475</v>
      </c>
      <c r="L11" s="150">
        <v>1525</v>
      </c>
      <c r="M11" s="150">
        <v>1475</v>
      </c>
      <c r="N11" s="150">
        <v>1525</v>
      </c>
    </row>
    <row r="12" spans="2:14" s="151" customFormat="1" x14ac:dyDescent="0.2">
      <c r="B12" s="158" t="s">
        <v>3</v>
      </c>
      <c r="C12" s="149">
        <v>100</v>
      </c>
      <c r="D12" s="149">
        <v>220</v>
      </c>
      <c r="E12" s="149">
        <v>325</v>
      </c>
      <c r="F12" s="149">
        <v>550</v>
      </c>
      <c r="G12" s="149">
        <v>725</v>
      </c>
      <c r="H12" s="150">
        <v>925</v>
      </c>
      <c r="I12" s="150">
        <v>1175</v>
      </c>
      <c r="J12" s="150">
        <v>1275</v>
      </c>
      <c r="K12" s="150">
        <v>1450</v>
      </c>
      <c r="L12" s="150">
        <v>1500</v>
      </c>
      <c r="M12" s="150">
        <v>1450</v>
      </c>
      <c r="N12" s="150">
        <v>1500</v>
      </c>
    </row>
    <row r="13" spans="2:14" s="151" customFormat="1" x14ac:dyDescent="0.2">
      <c r="B13" s="79" t="s">
        <v>7</v>
      </c>
      <c r="C13" s="152">
        <f t="shared" ref="C13:L13" si="0">C10-C11</f>
        <v>0</v>
      </c>
      <c r="D13" s="152">
        <f t="shared" si="0"/>
        <v>-5</v>
      </c>
      <c r="E13" s="152">
        <f t="shared" si="0"/>
        <v>-15</v>
      </c>
      <c r="F13" s="152">
        <f t="shared" si="0"/>
        <v>-150</v>
      </c>
      <c r="G13" s="152">
        <f t="shared" si="0"/>
        <v>-50</v>
      </c>
      <c r="H13" s="152">
        <f t="shared" si="0"/>
        <v>-200</v>
      </c>
      <c r="I13" s="152">
        <f t="shared" si="0"/>
        <v>-75</v>
      </c>
      <c r="J13" s="152">
        <f t="shared" si="0"/>
        <v>-150</v>
      </c>
      <c r="K13" s="152">
        <f t="shared" si="0"/>
        <v>-75</v>
      </c>
      <c r="L13" s="152">
        <f t="shared" si="0"/>
        <v>-125</v>
      </c>
      <c r="M13" s="152">
        <f t="shared" ref="M13:N13" si="1">M10-M11</f>
        <v>-75</v>
      </c>
      <c r="N13" s="152">
        <f t="shared" si="1"/>
        <v>-125</v>
      </c>
    </row>
    <row r="14" spans="2:14" s="151" customFormat="1" x14ac:dyDescent="0.2">
      <c r="B14" s="79" t="s">
        <v>64</v>
      </c>
      <c r="C14" s="152">
        <f t="shared" ref="C14:L14" si="2">C10-C12</f>
        <v>0</v>
      </c>
      <c r="D14" s="152">
        <f t="shared" si="2"/>
        <v>-20</v>
      </c>
      <c r="E14" s="152">
        <f t="shared" si="2"/>
        <v>-25</v>
      </c>
      <c r="F14" s="152">
        <f t="shared" si="2"/>
        <v>-100</v>
      </c>
      <c r="G14" s="152">
        <f t="shared" si="2"/>
        <v>25</v>
      </c>
      <c r="H14" s="152">
        <f t="shared" si="2"/>
        <v>-125</v>
      </c>
      <c r="I14" s="152">
        <f t="shared" si="2"/>
        <v>-50</v>
      </c>
      <c r="J14" s="152">
        <f t="shared" si="2"/>
        <v>-75</v>
      </c>
      <c r="K14" s="152">
        <f t="shared" si="2"/>
        <v>-50</v>
      </c>
      <c r="L14" s="152">
        <f t="shared" si="2"/>
        <v>-100</v>
      </c>
      <c r="M14" s="152">
        <f t="shared" ref="M14:N14" si="3">M10-M12</f>
        <v>-50</v>
      </c>
      <c r="N14" s="152">
        <f t="shared" si="3"/>
        <v>-100</v>
      </c>
    </row>
    <row r="15" spans="2:14" s="151" customFormat="1" ht="15.75" customHeight="1" x14ac:dyDescent="0.2">
      <c r="B15" s="159" t="s">
        <v>52</v>
      </c>
      <c r="C15" s="153">
        <f>IF(C11,C10/C11,"")</f>
        <v>1</v>
      </c>
      <c r="D15" s="153">
        <f t="shared" ref="D15:L15" si="4">IF(D11,D10/D11,"")</f>
        <v>0.97560975609756095</v>
      </c>
      <c r="E15" s="153">
        <f t="shared" si="4"/>
        <v>0.95238095238095233</v>
      </c>
      <c r="F15" s="153">
        <f t="shared" si="4"/>
        <v>0.75</v>
      </c>
      <c r="G15" s="153">
        <f t="shared" si="4"/>
        <v>0.9375</v>
      </c>
      <c r="H15" s="153">
        <f t="shared" si="4"/>
        <v>0.8</v>
      </c>
      <c r="I15" s="153">
        <f t="shared" si="4"/>
        <v>0.9375</v>
      </c>
      <c r="J15" s="153">
        <f t="shared" si="4"/>
        <v>0.88888888888888884</v>
      </c>
      <c r="K15" s="153">
        <f t="shared" si="4"/>
        <v>0.94915254237288138</v>
      </c>
      <c r="L15" s="153">
        <f t="shared" si="4"/>
        <v>0.91803278688524592</v>
      </c>
      <c r="M15" s="153">
        <f t="shared" ref="M15:N15" si="5">IF(M11,M10/M11,"")</f>
        <v>0.94915254237288138</v>
      </c>
      <c r="N15" s="153">
        <f t="shared" si="5"/>
        <v>0.91803278688524592</v>
      </c>
    </row>
    <row r="16" spans="2:14" s="151" customFormat="1" ht="12.75" customHeight="1" x14ac:dyDescent="0.2">
      <c r="B16" s="159" t="s">
        <v>53</v>
      </c>
      <c r="C16" s="153">
        <f t="shared" ref="C16:L16" si="6">IF(C12,C10/C12,"")</f>
        <v>1</v>
      </c>
      <c r="D16" s="153">
        <f t="shared" si="6"/>
        <v>0.90909090909090906</v>
      </c>
      <c r="E16" s="153">
        <f t="shared" si="6"/>
        <v>0.92307692307692313</v>
      </c>
      <c r="F16" s="153">
        <f t="shared" si="6"/>
        <v>0.81818181818181823</v>
      </c>
      <c r="G16" s="153">
        <f t="shared" si="6"/>
        <v>1.0344827586206897</v>
      </c>
      <c r="H16" s="153">
        <f t="shared" si="6"/>
        <v>0.86486486486486491</v>
      </c>
      <c r="I16" s="153">
        <f t="shared" si="6"/>
        <v>0.95744680851063835</v>
      </c>
      <c r="J16" s="153">
        <f t="shared" si="6"/>
        <v>0.94117647058823528</v>
      </c>
      <c r="K16" s="153">
        <f t="shared" si="6"/>
        <v>0.96551724137931039</v>
      </c>
      <c r="L16" s="153">
        <f t="shared" si="6"/>
        <v>0.93333333333333335</v>
      </c>
      <c r="M16" s="153">
        <f t="shared" ref="M16:N16" si="7">IF(M12,M10/M12,"")</f>
        <v>0.96551724137931039</v>
      </c>
      <c r="N16" s="153">
        <f t="shared" si="7"/>
        <v>0.93333333333333335</v>
      </c>
    </row>
    <row r="17" spans="2:14" s="151" customFormat="1" x14ac:dyDescent="0.2">
      <c r="B17" s="79" t="s">
        <v>24</v>
      </c>
      <c r="C17" s="154">
        <f>IF(C10,IF(C11,C18-C11,""),"")</f>
        <v>900</v>
      </c>
      <c r="D17" s="154">
        <f t="shared" ref="D17:L17" si="8">IF(D10,IF(D11,D18-D11,""),"")</f>
        <v>1055.75</v>
      </c>
      <c r="E17" s="154">
        <f t="shared" si="8"/>
        <v>976.5</v>
      </c>
      <c r="F17" s="154">
        <f t="shared" si="8"/>
        <v>1040</v>
      </c>
      <c r="G17" s="154">
        <f t="shared" si="8"/>
        <v>693.33333333333326</v>
      </c>
      <c r="H17" s="154">
        <f t="shared" si="8"/>
        <v>750</v>
      </c>
      <c r="I17" s="154">
        <f t="shared" si="8"/>
        <v>293.33333333333326</v>
      </c>
      <c r="J17" s="154">
        <f t="shared" si="8"/>
        <v>225</v>
      </c>
      <c r="K17" s="154">
        <f t="shared" si="8"/>
        <v>0</v>
      </c>
      <c r="L17" s="154">
        <f t="shared" si="8"/>
        <v>0</v>
      </c>
      <c r="M17" s="154">
        <f t="shared" ref="M17:N17" si="9">IF(M10,IF(M11,M18-M11,""),"")</f>
        <v>0</v>
      </c>
      <c r="N17" s="154">
        <f t="shared" si="9"/>
        <v>0</v>
      </c>
    </row>
    <row r="18" spans="2:14" s="151" customFormat="1" x14ac:dyDescent="0.2">
      <c r="B18" s="79" t="s">
        <v>8</v>
      </c>
      <c r="C18" s="154">
        <f>IF(C10,IF(C11,C9/C15,""),"")</f>
        <v>1000</v>
      </c>
      <c r="D18" s="154">
        <f t="shared" ref="D18:L18" si="10">IF(D10,IF(D11,D9/D15,""),"")</f>
        <v>1260.75</v>
      </c>
      <c r="E18" s="154">
        <f t="shared" si="10"/>
        <v>1291.5</v>
      </c>
      <c r="F18" s="154">
        <f t="shared" si="10"/>
        <v>1640</v>
      </c>
      <c r="G18" s="154">
        <f t="shared" si="10"/>
        <v>1493.3333333333333</v>
      </c>
      <c r="H18" s="154">
        <f t="shared" si="10"/>
        <v>1750</v>
      </c>
      <c r="I18" s="154">
        <f t="shared" si="10"/>
        <v>1493.3333333333333</v>
      </c>
      <c r="J18" s="154">
        <f t="shared" si="10"/>
        <v>1575</v>
      </c>
      <c r="K18" s="154">
        <f t="shared" si="10"/>
        <v>1475</v>
      </c>
      <c r="L18" s="154">
        <f t="shared" si="10"/>
        <v>1525</v>
      </c>
      <c r="M18" s="154">
        <f t="shared" ref="M18:N18" si="11">IF(M10,IF(M11,M9/M15,""),"")</f>
        <v>1475</v>
      </c>
      <c r="N18" s="154">
        <f t="shared" si="11"/>
        <v>1525</v>
      </c>
    </row>
    <row r="19" spans="2:14" s="151" customFormat="1" x14ac:dyDescent="0.2">
      <c r="B19" s="79" t="s">
        <v>9</v>
      </c>
      <c r="C19" s="152">
        <f>IF(C10,IF(C11,C9-C18,""),"")</f>
        <v>0</v>
      </c>
      <c r="D19" s="152">
        <f t="shared" ref="D19:L19" si="12">IF(D10,IF(D11,D9-D18,""),"")</f>
        <v>-30.75</v>
      </c>
      <c r="E19" s="152">
        <f t="shared" si="12"/>
        <v>-61.5</v>
      </c>
      <c r="F19" s="152">
        <f t="shared" si="12"/>
        <v>-410</v>
      </c>
      <c r="G19" s="152">
        <f t="shared" si="12"/>
        <v>-93.333333333333258</v>
      </c>
      <c r="H19" s="152">
        <f t="shared" si="12"/>
        <v>-350</v>
      </c>
      <c r="I19" s="152">
        <f t="shared" si="12"/>
        <v>-93.333333333333258</v>
      </c>
      <c r="J19" s="152">
        <f t="shared" si="12"/>
        <v>-175</v>
      </c>
      <c r="K19" s="152">
        <f t="shared" si="12"/>
        <v>-75</v>
      </c>
      <c r="L19" s="152">
        <f t="shared" si="12"/>
        <v>-125</v>
      </c>
      <c r="M19" s="152">
        <f t="shared" ref="M19:N19" si="13">IF(M10,IF(M11,M9-M18,""),"")</f>
        <v>-75</v>
      </c>
      <c r="N19" s="152">
        <f t="shared" si="13"/>
        <v>-125</v>
      </c>
    </row>
    <row r="20" spans="2:14" hidden="1" x14ac:dyDescent="0.2">
      <c r="B20" s="78" t="s">
        <v>67</v>
      </c>
      <c r="C20" s="147">
        <f t="shared" ref="C20:L20" si="14">(C16+C15)/2</f>
        <v>1</v>
      </c>
      <c r="D20" s="147">
        <f t="shared" si="14"/>
        <v>0.94235033259423506</v>
      </c>
      <c r="E20" s="147">
        <f t="shared" si="14"/>
        <v>0.93772893772893773</v>
      </c>
      <c r="F20" s="147">
        <f t="shared" si="14"/>
        <v>0.78409090909090917</v>
      </c>
      <c r="G20" s="147">
        <f t="shared" si="14"/>
        <v>0.98599137931034486</v>
      </c>
      <c r="H20" s="147">
        <f t="shared" si="14"/>
        <v>0.83243243243243248</v>
      </c>
      <c r="I20" s="147">
        <f t="shared" si="14"/>
        <v>0.94747340425531923</v>
      </c>
      <c r="J20" s="147">
        <f t="shared" si="14"/>
        <v>0.91503267973856206</v>
      </c>
      <c r="K20" s="147">
        <f t="shared" si="14"/>
        <v>0.95733489187609588</v>
      </c>
      <c r="L20" s="147">
        <f t="shared" si="14"/>
        <v>0.92568306010928958</v>
      </c>
      <c r="M20" s="147">
        <f t="shared" ref="M20:N20" si="15">(M16+M15)/2</f>
        <v>0.95733489187609588</v>
      </c>
      <c r="N20" s="147">
        <f t="shared" si="15"/>
        <v>0.92568306010928958</v>
      </c>
    </row>
    <row r="21" spans="2:14" hidden="1" x14ac:dyDescent="0.2">
      <c r="B21" s="79" t="s">
        <v>66</v>
      </c>
      <c r="C21" s="125" t="str">
        <f t="shared" ref="C21:N21" si="16">IF(C12,IF(C11,IF(C20&lt;0.65,"BLACK",IF(C20&lt;0.85,"Vermelho",IF(C20&lt;1,"Amarelo","Verde"))),""),"")</f>
        <v>Verde</v>
      </c>
      <c r="D21" s="125" t="str">
        <f t="shared" si="16"/>
        <v>Amarelo</v>
      </c>
      <c r="E21" s="125" t="str">
        <f t="shared" si="16"/>
        <v>Amarelo</v>
      </c>
      <c r="F21" s="125" t="str">
        <f t="shared" si="16"/>
        <v>Vermelho</v>
      </c>
      <c r="G21" s="125" t="str">
        <f t="shared" si="16"/>
        <v>Amarelo</v>
      </c>
      <c r="H21" s="125" t="str">
        <f t="shared" si="16"/>
        <v>Vermelho</v>
      </c>
      <c r="I21" s="125" t="str">
        <f t="shared" si="16"/>
        <v>Amarelo</v>
      </c>
      <c r="J21" s="125" t="str">
        <f t="shared" si="16"/>
        <v>Amarelo</v>
      </c>
      <c r="K21" s="125" t="str">
        <f t="shared" si="16"/>
        <v>Amarelo</v>
      </c>
      <c r="L21" s="125" t="str">
        <f t="shared" si="16"/>
        <v>Amarelo</v>
      </c>
      <c r="M21" s="125" t="str">
        <f t="shared" si="16"/>
        <v>Amarelo</v>
      </c>
      <c r="N21" s="125" t="str">
        <f t="shared" si="16"/>
        <v>Amarelo</v>
      </c>
    </row>
    <row r="22" spans="2:14" ht="9.75" customHeight="1" x14ac:dyDescent="0.2"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</row>
    <row r="23" spans="2:14" s="145" customFormat="1" x14ac:dyDescent="0.2">
      <c r="B23" s="160" t="s">
        <v>65</v>
      </c>
      <c r="C23" s="143"/>
      <c r="D23" s="143"/>
      <c r="E23" s="143"/>
      <c r="F23" s="143"/>
      <c r="G23" s="143"/>
      <c r="H23" s="144"/>
      <c r="I23" s="144"/>
      <c r="J23" s="144"/>
      <c r="K23" s="144"/>
      <c r="L23" s="144"/>
    </row>
    <row r="24" spans="2:14" x14ac:dyDescent="0.2">
      <c r="B24" s="161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</row>
    <row r="25" spans="2:14" x14ac:dyDescent="0.2">
      <c r="D25" s="76"/>
      <c r="E25" s="76"/>
      <c r="F25" s="76"/>
      <c r="G25" s="76"/>
    </row>
    <row r="26" spans="2:14" x14ac:dyDescent="0.2">
      <c r="D26" s="76"/>
      <c r="E26" s="76"/>
      <c r="F26" s="76"/>
      <c r="G26" s="76"/>
    </row>
    <row r="27" spans="2:14" x14ac:dyDescent="0.2">
      <c r="D27" s="76"/>
      <c r="E27" s="76"/>
      <c r="F27" s="76"/>
      <c r="G27" s="76"/>
    </row>
    <row r="28" spans="2:14" x14ac:dyDescent="0.2">
      <c r="D28" s="76"/>
      <c r="E28" s="76"/>
      <c r="F28" s="76"/>
      <c r="G28" s="76"/>
    </row>
    <row r="29" spans="2:14" x14ac:dyDescent="0.2">
      <c r="D29" s="76"/>
      <c r="E29" s="76"/>
      <c r="F29" s="76"/>
      <c r="G29" s="76"/>
    </row>
    <row r="30" spans="2:14" x14ac:dyDescent="0.2">
      <c r="D30" s="76"/>
      <c r="E30" s="76"/>
      <c r="F30" s="76"/>
      <c r="G30" s="76"/>
    </row>
    <row r="31" spans="2:14" x14ac:dyDescent="0.2">
      <c r="D31" s="76"/>
      <c r="E31" s="76"/>
      <c r="F31" s="76"/>
      <c r="G31" s="76"/>
    </row>
    <row r="32" spans="2:14" x14ac:dyDescent="0.2">
      <c r="D32" s="76"/>
      <c r="E32" s="76"/>
      <c r="F32" s="76"/>
      <c r="G32" s="76"/>
    </row>
    <row r="33" spans="4:7" x14ac:dyDescent="0.2">
      <c r="D33" s="76"/>
      <c r="E33" s="76"/>
      <c r="F33" s="76"/>
      <c r="G33" s="76"/>
    </row>
    <row r="34" spans="4:7" x14ac:dyDescent="0.2">
      <c r="D34" s="76"/>
      <c r="E34" s="76"/>
      <c r="F34" s="76"/>
      <c r="G34" s="76"/>
    </row>
    <row r="35" spans="4:7" x14ac:dyDescent="0.2">
      <c r="D35" s="76"/>
      <c r="E35" s="76"/>
      <c r="F35" s="76"/>
      <c r="G35" s="76"/>
    </row>
    <row r="36" spans="4:7" x14ac:dyDescent="0.2">
      <c r="D36" s="76"/>
      <c r="E36" s="76"/>
      <c r="F36" s="76"/>
      <c r="G36" s="76"/>
    </row>
    <row r="37" spans="4:7" x14ac:dyDescent="0.2">
      <c r="D37" s="76"/>
      <c r="E37" s="76"/>
      <c r="F37" s="76"/>
      <c r="G37" s="76"/>
    </row>
    <row r="38" spans="4:7" x14ac:dyDescent="0.2">
      <c r="D38" s="76"/>
      <c r="E38" s="76"/>
      <c r="F38" s="76"/>
      <c r="G38" s="76"/>
    </row>
    <row r="39" spans="4:7" x14ac:dyDescent="0.2">
      <c r="D39" s="76"/>
      <c r="E39" s="76"/>
      <c r="F39" s="76"/>
      <c r="G39" s="76"/>
    </row>
  </sheetData>
  <mergeCells count="6">
    <mergeCell ref="B22:N22"/>
    <mergeCell ref="B2:N2"/>
    <mergeCell ref="B3:N3"/>
    <mergeCell ref="L4:N4"/>
    <mergeCell ref="B7:N7"/>
    <mergeCell ref="C4:E4"/>
  </mergeCells>
  <conditionalFormatting sqref="B21">
    <cfRule type="cellIs" dxfId="38" priority="56" stopIfTrue="1" operator="equal">
      <formula>"GREEN"</formula>
    </cfRule>
    <cfRule type="cellIs" dxfId="37" priority="57" stopIfTrue="1" operator="equal">
      <formula>"YELLOW"</formula>
    </cfRule>
    <cfRule type="cellIs" dxfId="36" priority="58" stopIfTrue="1" operator="equal">
      <formula>"RED"</formula>
    </cfRule>
  </conditionalFormatting>
  <conditionalFormatting sqref="N21">
    <cfRule type="cellIs" dxfId="35" priority="47" stopIfTrue="1" operator="equal">
      <formula>"Verde"</formula>
    </cfRule>
    <cfRule type="cellIs" dxfId="34" priority="48" stopIfTrue="1" operator="equal">
      <formula>"Amarelo"</formula>
    </cfRule>
    <cfRule type="cellIs" dxfId="33" priority="49" stopIfTrue="1" operator="equal">
      <formula>"Vermelho"</formula>
    </cfRule>
  </conditionalFormatting>
  <conditionalFormatting sqref="M21">
    <cfRule type="cellIs" dxfId="32" priority="44" stopIfTrue="1" operator="equal">
      <formula>"Verde"</formula>
    </cfRule>
    <cfRule type="cellIs" dxfId="31" priority="45" stopIfTrue="1" operator="equal">
      <formula>"Amarelo"</formula>
    </cfRule>
    <cfRule type="cellIs" dxfId="30" priority="46" stopIfTrue="1" operator="equal">
      <formula>"Vermelho"</formula>
    </cfRule>
  </conditionalFormatting>
  <conditionalFormatting sqref="L21">
    <cfRule type="cellIs" dxfId="29" priority="41" stopIfTrue="1" operator="equal">
      <formula>"Verde"</formula>
    </cfRule>
    <cfRule type="cellIs" dxfId="28" priority="42" stopIfTrue="1" operator="equal">
      <formula>"Amarelo"</formula>
    </cfRule>
    <cfRule type="cellIs" dxfId="27" priority="43" stopIfTrue="1" operator="equal">
      <formula>"Vermelho"</formula>
    </cfRule>
  </conditionalFormatting>
  <conditionalFormatting sqref="K21">
    <cfRule type="cellIs" dxfId="26" priority="38" stopIfTrue="1" operator="equal">
      <formula>"Verde"</formula>
    </cfRule>
    <cfRule type="cellIs" dxfId="25" priority="39" stopIfTrue="1" operator="equal">
      <formula>"Amarelo"</formula>
    </cfRule>
    <cfRule type="cellIs" dxfId="24" priority="40" stopIfTrue="1" operator="equal">
      <formula>"Vermelho"</formula>
    </cfRule>
  </conditionalFormatting>
  <conditionalFormatting sqref="J21">
    <cfRule type="cellIs" dxfId="23" priority="35" stopIfTrue="1" operator="equal">
      <formula>"Verde"</formula>
    </cfRule>
    <cfRule type="cellIs" dxfId="22" priority="36" stopIfTrue="1" operator="equal">
      <formula>"Amarelo"</formula>
    </cfRule>
    <cfRule type="cellIs" dxfId="21" priority="37" stopIfTrue="1" operator="equal">
      <formula>"Vermelho"</formula>
    </cfRule>
  </conditionalFormatting>
  <conditionalFormatting sqref="I21">
    <cfRule type="cellIs" dxfId="20" priority="32" stopIfTrue="1" operator="equal">
      <formula>"Verde"</formula>
    </cfRule>
    <cfRule type="cellIs" dxfId="19" priority="33" stopIfTrue="1" operator="equal">
      <formula>"Amarelo"</formula>
    </cfRule>
    <cfRule type="cellIs" dxfId="18" priority="34" stopIfTrue="1" operator="equal">
      <formula>"Vermelho"</formula>
    </cfRule>
  </conditionalFormatting>
  <conditionalFormatting sqref="H21">
    <cfRule type="cellIs" dxfId="17" priority="29" stopIfTrue="1" operator="equal">
      <formula>"Verde"</formula>
    </cfRule>
    <cfRule type="cellIs" dxfId="16" priority="30" stopIfTrue="1" operator="equal">
      <formula>"Amarelo"</formula>
    </cfRule>
    <cfRule type="cellIs" dxfId="15" priority="31" stopIfTrue="1" operator="equal">
      <formula>"Vermelho"</formula>
    </cfRule>
  </conditionalFormatting>
  <conditionalFormatting sqref="G21">
    <cfRule type="cellIs" dxfId="14" priority="26" stopIfTrue="1" operator="equal">
      <formula>"Verde"</formula>
    </cfRule>
    <cfRule type="cellIs" dxfId="13" priority="27" stopIfTrue="1" operator="equal">
      <formula>"Amarelo"</formula>
    </cfRule>
    <cfRule type="cellIs" dxfId="12" priority="28" stopIfTrue="1" operator="equal">
      <formula>"Vermelho"</formula>
    </cfRule>
  </conditionalFormatting>
  <conditionalFormatting sqref="F21">
    <cfRule type="cellIs" dxfId="11" priority="23" stopIfTrue="1" operator="equal">
      <formula>"Verde"</formula>
    </cfRule>
    <cfRule type="cellIs" dxfId="10" priority="24" stopIfTrue="1" operator="equal">
      <formula>"Amarelo"</formula>
    </cfRule>
    <cfRule type="cellIs" dxfId="9" priority="25" stopIfTrue="1" operator="equal">
      <formula>"Vermelho"</formula>
    </cfRule>
  </conditionalFormatting>
  <conditionalFormatting sqref="E21">
    <cfRule type="cellIs" dxfId="8" priority="20" stopIfTrue="1" operator="equal">
      <formula>"Verde"</formula>
    </cfRule>
    <cfRule type="cellIs" dxfId="7" priority="21" stopIfTrue="1" operator="equal">
      <formula>"Amarelo"</formula>
    </cfRule>
    <cfRule type="cellIs" dxfId="6" priority="22" stopIfTrue="1" operator="equal">
      <formula>"Vermelho"</formula>
    </cfRule>
  </conditionalFormatting>
  <conditionalFormatting sqref="D21">
    <cfRule type="cellIs" dxfId="5" priority="17" stopIfTrue="1" operator="equal">
      <formula>"Verde"</formula>
    </cfRule>
    <cfRule type="cellIs" dxfId="4" priority="18" stopIfTrue="1" operator="equal">
      <formula>"Amarelo"</formula>
    </cfRule>
    <cfRule type="cellIs" dxfId="3" priority="19" stopIfTrue="1" operator="equal">
      <formula>"Vermelho"</formula>
    </cfRule>
  </conditionalFormatting>
  <conditionalFormatting sqref="C21">
    <cfRule type="cellIs" dxfId="2" priority="14" stopIfTrue="1" operator="equal">
      <formula>"Verde"</formula>
    </cfRule>
    <cfRule type="cellIs" dxfId="1" priority="15" stopIfTrue="1" operator="equal">
      <formula>"Amarelo"</formula>
    </cfRule>
    <cfRule type="cellIs" dxfId="0" priority="16" stopIfTrue="1" operator="equal">
      <formula>"Vermelho"</formula>
    </cfRule>
  </conditionalFormatting>
  <conditionalFormatting sqref="C24">
    <cfRule type="iconSet" priority="13">
      <iconSet iconSet="3Symbols" showValue="0">
        <cfvo type="percent" val="0"/>
        <cfvo type="num" val="6"/>
        <cfvo type="num" val="10"/>
      </iconSet>
    </cfRule>
  </conditionalFormatting>
  <conditionalFormatting sqref="C8">
    <cfRule type="iconSet" priority="12">
      <iconSet iconSet="3Symbols" showValue="0">
        <cfvo type="percent" val="0"/>
        <cfvo type="formula" val="0.85"/>
        <cfvo type="formula" val="1"/>
      </iconSet>
    </cfRule>
  </conditionalFormatting>
  <conditionalFormatting sqref="D8">
    <cfRule type="iconSet" priority="11">
      <iconSet iconSet="3Symbols" showValue="0">
        <cfvo type="percent" val="0"/>
        <cfvo type="formula" val="0.85"/>
        <cfvo type="formula" val="1"/>
      </iconSet>
    </cfRule>
  </conditionalFormatting>
  <conditionalFormatting sqref="E8">
    <cfRule type="iconSet" priority="10">
      <iconSet iconSet="3Symbols" showValue="0">
        <cfvo type="percent" val="0"/>
        <cfvo type="formula" val="0.85"/>
        <cfvo type="formula" val="1"/>
      </iconSet>
    </cfRule>
  </conditionalFormatting>
  <conditionalFormatting sqref="F8">
    <cfRule type="iconSet" priority="9">
      <iconSet iconSet="3Symbols" showValue="0">
        <cfvo type="percent" val="0"/>
        <cfvo type="formula" val="0.85"/>
        <cfvo type="formula" val="1"/>
      </iconSet>
    </cfRule>
  </conditionalFormatting>
  <conditionalFormatting sqref="G8">
    <cfRule type="iconSet" priority="8">
      <iconSet iconSet="3Symbols" showValue="0">
        <cfvo type="percent" val="0"/>
        <cfvo type="formula" val="0.85"/>
        <cfvo type="formula" val="1"/>
      </iconSet>
    </cfRule>
  </conditionalFormatting>
  <conditionalFormatting sqref="H8">
    <cfRule type="iconSet" priority="7">
      <iconSet iconSet="3Symbols" showValue="0">
        <cfvo type="percent" val="0"/>
        <cfvo type="formula" val="0.85"/>
        <cfvo type="formula" val="1"/>
      </iconSet>
    </cfRule>
  </conditionalFormatting>
  <conditionalFormatting sqref="I8">
    <cfRule type="iconSet" priority="6">
      <iconSet iconSet="3Symbols" showValue="0">
        <cfvo type="percent" val="0"/>
        <cfvo type="formula" val="0.85"/>
        <cfvo type="formula" val="1"/>
      </iconSet>
    </cfRule>
  </conditionalFormatting>
  <conditionalFormatting sqref="J8">
    <cfRule type="iconSet" priority="5">
      <iconSet iconSet="3Symbols" showValue="0">
        <cfvo type="percent" val="0"/>
        <cfvo type="formula" val="0.85"/>
        <cfvo type="formula" val="1"/>
      </iconSet>
    </cfRule>
  </conditionalFormatting>
  <conditionalFormatting sqref="K8">
    <cfRule type="iconSet" priority="4">
      <iconSet iconSet="3Symbols" showValue="0">
        <cfvo type="percent" val="0"/>
        <cfvo type="formula" val="0.85"/>
        <cfvo type="formula" val="1"/>
      </iconSet>
    </cfRule>
  </conditionalFormatting>
  <conditionalFormatting sqref="L8">
    <cfRule type="iconSet" priority="3">
      <iconSet iconSet="3Symbols" showValue="0">
        <cfvo type="percent" val="0"/>
        <cfvo type="formula" val="0.85"/>
        <cfvo type="formula" val="1"/>
      </iconSet>
    </cfRule>
  </conditionalFormatting>
  <conditionalFormatting sqref="M8">
    <cfRule type="iconSet" priority="2">
      <iconSet iconSet="3Symbols" showValue="0">
        <cfvo type="percent" val="0"/>
        <cfvo type="formula" val="0.85"/>
        <cfvo type="formula" val="1"/>
      </iconSet>
    </cfRule>
  </conditionalFormatting>
  <conditionalFormatting sqref="N8">
    <cfRule type="iconSet" priority="1">
      <iconSet iconSet="3Symbols" showValue="0">
        <cfvo type="percent" val="0"/>
        <cfvo type="formula" val="0.85"/>
        <cfvo type="formula" val="1"/>
      </iconSet>
    </cfRule>
  </conditionalFormatting>
  <dataValidations disablePrompts="1" count="1">
    <dataValidation type="decimal" allowBlank="1" showInputMessage="1" showErrorMessage="1" error="Please enter a valid number." sqref="C9:N12">
      <formula1>-100000000</formula1>
      <formula2>100000000</formula2>
    </dataValidation>
  </dataValidations>
  <hyperlinks>
    <hyperlink ref="L4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33"/>
  <sheetViews>
    <sheetView zoomScale="85" zoomScaleNormal="85" workbookViewId="0">
      <selection activeCell="H22" sqref="H22"/>
    </sheetView>
  </sheetViews>
  <sheetFormatPr defaultRowHeight="15" x14ac:dyDescent="0.2"/>
  <cols>
    <col min="1" max="1" width="3.42578125" style="1" customWidth="1"/>
    <col min="2" max="4" width="12.85546875" style="1" customWidth="1"/>
    <col min="5" max="5" width="3.42578125" style="1" customWidth="1"/>
    <col min="6" max="6" width="47.7109375" style="1" customWidth="1"/>
    <col min="7" max="7" width="3.42578125" style="1" customWidth="1"/>
    <col min="8" max="11" width="9.140625" style="1"/>
    <col min="12" max="14" width="12.85546875" style="1" customWidth="1"/>
    <col min="15" max="15" width="3.42578125" style="1" customWidth="1"/>
    <col min="16" max="16" width="57.140625" style="1" customWidth="1"/>
    <col min="17" max="17" width="3.42578125" style="1" customWidth="1"/>
    <col min="18" max="235" width="9.140625" style="1"/>
  </cols>
  <sheetData>
    <row r="1" spans="2:13" ht="15.75" thickBot="1" x14ac:dyDescent="0.25"/>
    <row r="2" spans="2:13" ht="15.75" thickBot="1" x14ac:dyDescent="0.25">
      <c r="B2" s="2" t="s">
        <v>11</v>
      </c>
      <c r="C2" s="3" t="s">
        <v>12</v>
      </c>
      <c r="H2" s="138" t="s">
        <v>0</v>
      </c>
      <c r="I2" s="139"/>
      <c r="L2" s="2" t="s">
        <v>11</v>
      </c>
      <c r="M2" s="3" t="s">
        <v>12</v>
      </c>
    </row>
    <row r="3" spans="2:13" x14ac:dyDescent="0.2">
      <c r="B3" s="4" t="s">
        <v>13</v>
      </c>
      <c r="C3" s="5">
        <v>0.6</v>
      </c>
      <c r="H3" s="6" t="s">
        <v>2</v>
      </c>
      <c r="I3" s="7" t="s">
        <v>1</v>
      </c>
      <c r="L3" s="4" t="s">
        <v>13</v>
      </c>
      <c r="M3" s="5">
        <v>0.6</v>
      </c>
    </row>
    <row r="4" spans="2:13" ht="15.75" thickBot="1" x14ac:dyDescent="0.25">
      <c r="B4" s="8" t="s">
        <v>14</v>
      </c>
      <c r="C4" s="9">
        <v>0.9</v>
      </c>
      <c r="H4" s="31" t="e">
        <f>#REF!</f>
        <v>#REF!</v>
      </c>
      <c r="I4" s="32">
        <v>1000</v>
      </c>
      <c r="L4" s="8" t="s">
        <v>14</v>
      </c>
      <c r="M4" s="9">
        <v>0.9</v>
      </c>
    </row>
    <row r="5" spans="2:13" x14ac:dyDescent="0.2">
      <c r="B5" s="8" t="s">
        <v>15</v>
      </c>
      <c r="C5" s="9">
        <v>0.99</v>
      </c>
      <c r="H5" s="10"/>
      <c r="I5" s="10"/>
      <c r="L5" s="8" t="s">
        <v>15</v>
      </c>
      <c r="M5" s="9">
        <v>0.99</v>
      </c>
    </row>
    <row r="6" spans="2:13" x14ac:dyDescent="0.2">
      <c r="B6" s="8" t="s">
        <v>16</v>
      </c>
      <c r="C6" s="9">
        <v>1</v>
      </c>
      <c r="H6" s="140"/>
      <c r="I6" s="140"/>
      <c r="L6" s="8" t="s">
        <v>16</v>
      </c>
      <c r="M6" s="9">
        <v>1</v>
      </c>
    </row>
    <row r="7" spans="2:13" ht="15.75" thickBot="1" x14ac:dyDescent="0.25">
      <c r="B7" s="11" t="s">
        <v>17</v>
      </c>
      <c r="C7" s="12">
        <v>1.2</v>
      </c>
      <c r="L7" s="11" t="s">
        <v>17</v>
      </c>
      <c r="M7" s="12">
        <v>1.2</v>
      </c>
    </row>
    <row r="8" spans="2:13" ht="15.75" thickBot="1" x14ac:dyDescent="0.25">
      <c r="B8" s="33" t="s">
        <v>0</v>
      </c>
      <c r="C8" s="14" t="e">
        <f>#REF!</f>
        <v>#REF!</v>
      </c>
      <c r="L8" s="13" t="s">
        <v>0</v>
      </c>
      <c r="M8" s="14" t="e">
        <f>#REF!</f>
        <v>#REF!</v>
      </c>
    </row>
    <row r="9" spans="2:13" ht="15.75" thickBot="1" x14ac:dyDescent="0.25">
      <c r="B9" s="15"/>
      <c r="C9" s="15"/>
      <c r="L9" s="15"/>
      <c r="M9" s="15"/>
    </row>
    <row r="10" spans="2:13" x14ac:dyDescent="0.2">
      <c r="B10" s="16" t="s">
        <v>18</v>
      </c>
      <c r="C10" s="17" t="s">
        <v>19</v>
      </c>
      <c r="L10" s="16" t="s">
        <v>18</v>
      </c>
      <c r="M10" s="17" t="s">
        <v>19</v>
      </c>
    </row>
    <row r="11" spans="2:13" x14ac:dyDescent="0.2">
      <c r="B11" s="18" t="s">
        <v>20</v>
      </c>
      <c r="C11" s="19">
        <f xml:space="preserve"> SUM(C12:C16)</f>
        <v>1.2010000000000001</v>
      </c>
      <c r="L11" s="18" t="s">
        <v>20</v>
      </c>
      <c r="M11" s="19">
        <f xml:space="preserve"> SUM(M12:M16)</f>
        <v>1.2010000000000001</v>
      </c>
    </row>
    <row r="12" spans="2:13" x14ac:dyDescent="0.2">
      <c r="B12" s="18" t="str">
        <f>B3</f>
        <v>Péssimo</v>
      </c>
      <c r="C12" s="19">
        <f xml:space="preserve"> ABS(C3)</f>
        <v>0.6</v>
      </c>
      <c r="L12" s="18" t="str">
        <f>L3</f>
        <v>Péssimo</v>
      </c>
      <c r="M12" s="19">
        <f xml:space="preserve"> ABS(M3)</f>
        <v>0.6</v>
      </c>
    </row>
    <row r="13" spans="2:13" x14ac:dyDescent="0.2">
      <c r="B13" s="20" t="str">
        <f>B4</f>
        <v>Ruim</v>
      </c>
      <c r="C13" s="21">
        <f xml:space="preserve"> ABS(C4 - C3)</f>
        <v>0.30000000000000004</v>
      </c>
      <c r="L13" s="20" t="str">
        <f>L4</f>
        <v>Ruim</v>
      </c>
      <c r="M13" s="21">
        <f xml:space="preserve"> ABS(M4 - M3)</f>
        <v>0.30000000000000004</v>
      </c>
    </row>
    <row r="14" spans="2:13" x14ac:dyDescent="0.2">
      <c r="B14" s="20" t="str">
        <f>B5</f>
        <v>Regular</v>
      </c>
      <c r="C14" s="21">
        <f xml:space="preserve"> ABS(C5 - C4)</f>
        <v>8.9999999999999969E-2</v>
      </c>
      <c r="L14" s="20" t="str">
        <f>L5</f>
        <v>Regular</v>
      </c>
      <c r="M14" s="21">
        <f xml:space="preserve"> ABS(M5 - M4)</f>
        <v>8.9999999999999969E-2</v>
      </c>
    </row>
    <row r="15" spans="2:13" x14ac:dyDescent="0.2">
      <c r="B15" s="20" t="str">
        <f xml:space="preserve"> B6</f>
        <v>Bom</v>
      </c>
      <c r="C15" s="21">
        <f xml:space="preserve"> ABS(C6 - C5)</f>
        <v>1.0000000000000009E-2</v>
      </c>
      <c r="L15" s="20" t="str">
        <f xml:space="preserve"> L6</f>
        <v>Bom</v>
      </c>
      <c r="M15" s="21">
        <f xml:space="preserve"> ABS(M6 - M5)</f>
        <v>1.0000000000000009E-2</v>
      </c>
    </row>
    <row r="16" spans="2:13" ht="15.75" thickBot="1" x14ac:dyDescent="0.25">
      <c r="B16" s="22" t="str">
        <f xml:space="preserve"> B7</f>
        <v>Ótimo</v>
      </c>
      <c r="C16" s="23">
        <f xml:space="preserve"> ABS(C7 - C6)+0.001</f>
        <v>0.20099999999999996</v>
      </c>
      <c r="L16" s="22" t="str">
        <f xml:space="preserve"> L7</f>
        <v>Ótimo</v>
      </c>
      <c r="M16" s="23">
        <f xml:space="preserve"> ABS(M7 - M6)+0.001</f>
        <v>0.20099999999999996</v>
      </c>
    </row>
    <row r="17" spans="2:16" ht="15.75" thickBot="1" x14ac:dyDescent="0.25">
      <c r="B17" s="15"/>
      <c r="C17" s="15"/>
      <c r="L17" s="15"/>
      <c r="M17" s="15"/>
    </row>
    <row r="18" spans="2:16" x14ac:dyDescent="0.2">
      <c r="B18" s="16" t="s">
        <v>21</v>
      </c>
      <c r="C18" s="17"/>
      <c r="F18" s="141"/>
      <c r="L18" s="16" t="s">
        <v>21</v>
      </c>
      <c r="M18" s="17"/>
      <c r="P18" s="141"/>
    </row>
    <row r="19" spans="2:16" x14ac:dyDescent="0.2">
      <c r="B19" s="25" t="s">
        <v>22</v>
      </c>
      <c r="C19" s="26" t="s">
        <v>23</v>
      </c>
      <c r="F19" s="141"/>
      <c r="L19" s="25" t="s">
        <v>22</v>
      </c>
      <c r="M19" s="26" t="s">
        <v>23</v>
      </c>
      <c r="P19" s="141"/>
    </row>
    <row r="20" spans="2:16" x14ac:dyDescent="0.2">
      <c r="B20" s="27">
        <v>0</v>
      </c>
      <c r="C20" s="28">
        <v>0</v>
      </c>
      <c r="F20" s="141"/>
      <c r="L20" s="27">
        <v>0</v>
      </c>
      <c r="M20" s="28">
        <v>0</v>
      </c>
      <c r="P20" s="141"/>
    </row>
    <row r="21" spans="2:16" ht="15.75" thickBot="1" x14ac:dyDescent="0.25">
      <c r="B21" s="29" t="e">
        <f xml:space="preserve"> - COS(PI() * ABS($C$8 / $C$11))</f>
        <v>#REF!</v>
      </c>
      <c r="C21" s="30" t="e">
        <f xml:space="preserve"> SIN(PI() * ABS($C$8 / $C$11))</f>
        <v>#REF!</v>
      </c>
      <c r="F21" s="141"/>
      <c r="L21" s="29" t="e">
        <f xml:space="preserve"> - COS(PI() * ABS($M$8 / $M$11))</f>
        <v>#REF!</v>
      </c>
      <c r="M21" s="30" t="e">
        <f xml:space="preserve"> SIN(PI() * ABS($M$8 / $M$11))</f>
        <v>#REF!</v>
      </c>
      <c r="P21" s="141"/>
    </row>
    <row r="23" spans="2:16" x14ac:dyDescent="0.2">
      <c r="B23" s="141"/>
      <c r="C23" s="141"/>
      <c r="D23" s="141"/>
      <c r="E23" s="141"/>
      <c r="F23" s="141"/>
      <c r="L23" s="141"/>
      <c r="M23" s="141"/>
      <c r="N23" s="141"/>
      <c r="O23" s="141"/>
      <c r="P23" s="141"/>
    </row>
    <row r="24" spans="2:16" x14ac:dyDescent="0.2">
      <c r="B24" s="141"/>
      <c r="C24" s="141"/>
      <c r="D24" s="141"/>
      <c r="E24" s="141"/>
      <c r="F24" s="141"/>
      <c r="L24" s="141"/>
      <c r="M24" s="141"/>
      <c r="N24" s="141"/>
      <c r="O24" s="141"/>
      <c r="P24" s="141"/>
    </row>
    <row r="25" spans="2:16" x14ac:dyDescent="0.2">
      <c r="B25" s="142"/>
      <c r="C25" s="142"/>
      <c r="D25" s="142"/>
      <c r="E25" s="142"/>
      <c r="F25" s="142"/>
      <c r="L25" s="142"/>
      <c r="M25" s="142"/>
      <c r="N25" s="142"/>
      <c r="O25" s="142"/>
      <c r="P25" s="142"/>
    </row>
    <row r="27" spans="2:16" x14ac:dyDescent="0.2">
      <c r="B27" s="141"/>
      <c r="C27" s="141"/>
      <c r="D27" s="141"/>
      <c r="E27" s="141"/>
      <c r="F27" s="141"/>
      <c r="L27" s="141"/>
      <c r="M27" s="141"/>
      <c r="N27" s="141"/>
      <c r="O27" s="141"/>
      <c r="P27" s="141"/>
    </row>
    <row r="28" spans="2:16" x14ac:dyDescent="0.2">
      <c r="B28" s="141"/>
      <c r="C28" s="141"/>
      <c r="D28" s="141"/>
      <c r="E28" s="141"/>
      <c r="F28" s="141"/>
      <c r="L28" s="141"/>
      <c r="M28" s="141"/>
      <c r="N28" s="141"/>
      <c r="O28" s="141"/>
      <c r="P28" s="141"/>
    </row>
    <row r="29" spans="2:16" x14ac:dyDescent="0.2">
      <c r="B29" s="141"/>
      <c r="C29" s="141"/>
      <c r="D29" s="141"/>
      <c r="E29" s="141"/>
      <c r="F29" s="141"/>
      <c r="L29" s="141"/>
      <c r="M29" s="141"/>
      <c r="N29" s="141"/>
      <c r="O29" s="141"/>
      <c r="P29" s="141"/>
    </row>
    <row r="30" spans="2:16" x14ac:dyDescent="0.2">
      <c r="B30" s="24"/>
      <c r="C30" s="24"/>
      <c r="D30" s="24"/>
      <c r="E30" s="24"/>
      <c r="F30" s="24"/>
      <c r="L30" s="24"/>
      <c r="M30" s="24"/>
      <c r="N30" s="24"/>
      <c r="O30" s="24"/>
      <c r="P30" s="24"/>
    </row>
    <row r="31" spans="2:16" x14ac:dyDescent="0.2">
      <c r="B31" s="141"/>
      <c r="C31" s="141"/>
      <c r="D31" s="141"/>
      <c r="E31" s="141"/>
      <c r="F31" s="141"/>
      <c r="L31" s="141"/>
      <c r="M31" s="141"/>
      <c r="N31" s="141"/>
      <c r="O31" s="141"/>
      <c r="P31" s="141"/>
    </row>
    <row r="32" spans="2:16" x14ac:dyDescent="0.2">
      <c r="B32" s="141"/>
      <c r="C32" s="141"/>
      <c r="D32" s="141"/>
      <c r="E32" s="141"/>
      <c r="F32" s="141"/>
      <c r="L32" s="141"/>
      <c r="M32" s="141"/>
      <c r="N32" s="141"/>
      <c r="O32" s="141"/>
      <c r="P32" s="141"/>
    </row>
    <row r="33" spans="2:16" x14ac:dyDescent="0.2">
      <c r="B33" s="141"/>
      <c r="C33" s="141"/>
      <c r="D33" s="141"/>
      <c r="E33" s="141"/>
      <c r="F33" s="141"/>
      <c r="L33" s="141"/>
      <c r="M33" s="141"/>
      <c r="N33" s="141"/>
      <c r="O33" s="141"/>
      <c r="P33" s="141"/>
    </row>
  </sheetData>
  <mergeCells count="10">
    <mergeCell ref="L27:P29"/>
    <mergeCell ref="L31:P33"/>
    <mergeCell ref="B23:F25"/>
    <mergeCell ref="B27:F29"/>
    <mergeCell ref="B31:F33"/>
    <mergeCell ref="H2:I2"/>
    <mergeCell ref="H6:I6"/>
    <mergeCell ref="F18:F21"/>
    <mergeCell ref="P18:P21"/>
    <mergeCell ref="L23:P25"/>
  </mergeCells>
  <dataValidations count="2">
    <dataValidation operator="greaterThan" allowBlank="1" showInputMessage="1" showErrorMessage="1" sqref="C7 M7"/>
    <dataValidation type="decimal" allowBlank="1" showInputMessage="1" showErrorMessage="1" errorTitle="Valor inválido" error="Para utilizar o gráfico de velocímetro adequadamente, você deve fornecer um valor entre zero e o máximo da última categoria." sqref="C8 M8">
      <formula1>0</formula1>
      <formula2>$C$7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Source Data</vt:lpstr>
      <vt:lpstr>Consolidado</vt:lpstr>
      <vt:lpstr>Gráficos</vt:lpstr>
      <vt:lpstr>Base</vt:lpstr>
      <vt:lpstr>Apoio</vt:lpstr>
      <vt:lpstr>'Source Data'!Area_de_impressao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Curva S</dc:title>
  <dc:subject>www.radardeprojetos.com.br</dc:subject>
  <dc:creator>radardeprojetos@gmail.com</dc:creator>
  <cp:keywords>Radar de Projetos</cp:keywords>
  <cp:lastModifiedBy>Gabi</cp:lastModifiedBy>
  <cp:lastPrinted>2008-04-08T17:34:57Z</cp:lastPrinted>
  <dcterms:created xsi:type="dcterms:W3CDTF">2002-09-08T15:08:52Z</dcterms:created>
  <dcterms:modified xsi:type="dcterms:W3CDTF">2015-07-05T17:34:50Z</dcterms:modified>
  <cp:category>Templates</cp:category>
  <cp:contentStatus>www.radardeprojetos.com.br</cp:contentStatus>
</cp:coreProperties>
</file>